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coxjani\Documents\"/>
    </mc:Choice>
  </mc:AlternateContent>
  <xr:revisionPtr revIDLastSave="0" documentId="13_ncr:1_{CDE82765-E7B2-4D79-B854-C0D6E89E2196}" xr6:coauthVersionLast="47" xr6:coauthVersionMax="47" xr10:uidLastSave="{00000000-0000-0000-0000-000000000000}"/>
  <bookViews>
    <workbookView xWindow="-120" yWindow="-120" windowWidth="29040" windowHeight="15840" xr2:uid="{D83B8AEE-2990-4B7D-B2F4-AC87F31AEE6A}"/>
  </bookViews>
  <sheets>
    <sheet name="Version history" sheetId="26" r:id="rId1"/>
    <sheet name="Instructions" sheetId="4" r:id="rId2"/>
    <sheet name="Process flow" sheetId="7" r:id="rId3"/>
    <sheet name="AO assumptions" sheetId="15" r:id="rId4"/>
    <sheet name="EASA SP Exemption Export " sheetId="25" r:id="rId5"/>
    <sheet name="Checklist (optional)" sheetId="23" r:id="rId6"/>
    <sheet name="Raw input" sheetId="19" r:id="rId7"/>
    <sheet name="Monitoring Data" sheetId="8" r:id="rId8"/>
    <sheet name="AO Reporting Template" sheetId="5" r:id="rId9"/>
    <sheet name="Data Gaps" sheetId="3" r:id="rId10"/>
    <sheet name="Union Airports (Lkups)" sheetId="6" r:id="rId11"/>
  </sheets>
  <definedNames>
    <definedName name="_BQ4.1" hidden="1">#REF!</definedName>
    <definedName name="_xlnm._FilterDatabase" localSheetId="7" hidden="1">'Monitoring Data'!$A$3:$BE$9</definedName>
    <definedName name="_xlnm._FilterDatabase" localSheetId="6" hidden="1">'Raw input'!$A$3:$AE$3</definedName>
    <definedName name="_Key1" hidden="1">#REF!</definedName>
    <definedName name="_Key2" hidden="1">#REF!</definedName>
    <definedName name="_Order1" hidden="1">255</definedName>
    <definedName name="_Order2" hidden="1">255</definedName>
    <definedName name="_Sort" hidden="1">#REF!</definedName>
    <definedName name="Actual_Aviation_Fuel_Uplifted__tonnes">OFFSET('Monitoring Data'!$W$3, 0, 0, COUNTA('Monitoring Data'!$W$3:$W$1048576), 1)</definedName>
    <definedName name="Actual_Consumption_tonnes">OFFSET('Monitoring Data'!$AI$3, 0, 0, COUNTA('Monitoring Data'!$AI$3:$AI$1048576), 1)</definedName>
    <definedName name="adf" hidden="1">#REF!</definedName>
    <definedName name="Aviation_Fuel_Required__tonnes">OFFSET('Monitoring Data'!$T$3, 0, 0, COUNTA('Monitoring Data'!$T$3:$T$1048576), 1)</definedName>
    <definedName name="Block_Off_tonnes">OFFSET('Monitoring Data'!$AG$3, 0, 0, COUNTA('Monitoring Data'!$AG$3:$AG$1048576), 1)</definedName>
    <definedName name="Block_On_tonnes">OFFSET('Monitoring Data'!$AH$3, 0, 0, COUNTA('Monitoring Data'!$AH$3:$AH$1048576), 1)</definedName>
    <definedName name="Block_Time__hrs">OFFSET('Monitoring Data'!$Q$3, 0, 0, COUNTA('Monitoring Data'!$Q$3:$Q$1048576), 1)</definedName>
    <definedName name="Data_Gap">OFFSET('Monitoring Data'!$BC$3, 0, 0, COUNTA('Monitoring Data'!$BC$3:$BC$1048576), 1)</definedName>
    <definedName name="Departing_Airport_ICAO_Code">OFFSET('Monitoring Data'!$I$3, 0, 0, COUNTA('Monitoring Data'!$I$3:$I$1048576), 1)</definedName>
    <definedName name="DME_BeforeCloseCompleted" hidden="1">"True"</definedName>
    <definedName name="DME_Dirty" hidden="1">"False"</definedName>
    <definedName name="DME_LocalFile" hidden="1">"True"</definedName>
    <definedName name="Exemption_end_date">OFFSET('AO assumptions'!$D$48, 0, 0, COUNTA('AO assumptions'!$D$48:$D$1048576), 1)</definedName>
    <definedName name="Exemption_Routes_as_per_Article_5_3">OFFSET('AO assumptions'!$B$48, 0, 0, COUNTA('AO assumptions'!$B$48:$B$1048576), 1)</definedName>
    <definedName name="Exemption_start_date">OFFSET('AO assumptions'!$C$48, 0, 0, COUNTA('AO assumptions'!$C$48:$C$1048576), 1)</definedName>
    <definedName name="IQ_ADDIN" hidden="1">"AUTO"</definedName>
    <definedName name="IQ_CH">110000</definedName>
    <definedName name="IQ_CQ">5000</definedName>
    <definedName name="IQ_CY">10000</definedName>
    <definedName name="IQ_DAILY">500000</definedName>
    <definedName name="IQ_DNTM" hidden="1">700000</definedName>
    <definedName name="IQ_EXPENSE_CODE_" hidden="1">7139</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45153.7912615741</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perator_Call_Sign">'AO assumptions'!$C$4</definedName>
    <definedName name="Previous_flight_required">OFFSET('Monitoring Data'!$AO$3, 0, 0, COUNTA('Monitoring Data'!$AO$3:$AO$1048576), 1)</definedName>
    <definedName name="ReFuel_Reportable">OFFSET('Monitoring Data'!$AN$3, 0, 0, COUNTA('Monitoring Data'!$AN$3:$AN$1048576), 1)</definedName>
    <definedName name="Reporting_Year">'AO assumptions'!$C$5</definedName>
    <definedName name="Tanked_fuel_for_Safety_Reason___Column_H">OFFSET('Monitoring Data'!$AY$3, 0, 0, COUNTA('Monitoring Data'!$AY$3:$AY$1048576), 1)</definedName>
    <definedName name="Taxi_Fuel_tonnes">OFFSET('Monitoring Data'!$R$3, 0, 0, COUNTA('Monitoring Data'!$R$3:$R$1048576), 1)</definedName>
    <definedName name="Total_tanked_quantity_justified_tonnes">OFFSET('Monitoring Data'!$AE$3, 0, 0, COUNTA('Monitoring Data'!$AE$3:$AE$1048576), 1)</definedName>
    <definedName name="Trip_Fuel_tonnes">OFFSET('Monitoring Data'!$S$3, 0, 0, COUNTA('Monitoring Data'!$S$3:$S$1048576), 1)</definedName>
    <definedName name="Union_Airports_city">'Union Airports (Lkups)'!$D$1:$D$144</definedName>
    <definedName name="Union_Airports_Country">'Union Airports (Lkups)'!$E$1:$E$144</definedName>
    <definedName name="Union_Airports_iata_code">'Union Airports (Lkups)'!$A$1:$A$144</definedName>
    <definedName name="Union_Airports_icao_code">'Union Airports (Lkups)'!$B$1:$B$144</definedName>
    <definedName name="Union_Airports_name">'Union Airports (Lkups)'!$C$1:$C$144</definedName>
    <definedName name="Union_Airports_Scope">'Union Airports (Lkups)'!$F$1:$F$144</definedName>
    <definedName name="Unique_ID">OFFSET('Monitoring Data'!$A$3, 0, 0, COUNTA('Monitoring Data'!$A$3:$A$1048576), 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8" l="1"/>
  <c r="A6" i="8"/>
  <c r="A7" i="8"/>
  <c r="A8" i="8"/>
  <c r="A9" i="8"/>
  <c r="A10" i="8"/>
  <c r="A11" i="8"/>
  <c r="A12" i="8"/>
  <c r="A13" i="8"/>
  <c r="A14" i="8"/>
  <c r="A15" i="8"/>
  <c r="A16" i="8"/>
  <c r="A4" i="8"/>
  <c r="AP16" i="8"/>
  <c r="R4" i="19" l="1"/>
  <c r="M5" i="19"/>
  <c r="M6" i="19"/>
  <c r="M7" i="19"/>
  <c r="M8" i="19"/>
  <c r="M9" i="19"/>
  <c r="M10" i="19"/>
  <c r="M11" i="19"/>
  <c r="M12" i="19"/>
  <c r="M13" i="19"/>
  <c r="M14" i="19"/>
  <c r="M15" i="19"/>
  <c r="M16" i="19"/>
  <c r="M4" i="19"/>
  <c r="R5" i="19"/>
  <c r="R6" i="19"/>
  <c r="R7" i="19"/>
  <c r="R8" i="19"/>
  <c r="R9" i="19"/>
  <c r="R10" i="19"/>
  <c r="R11" i="19"/>
  <c r="R12" i="19"/>
  <c r="R13" i="19"/>
  <c r="R14" i="19"/>
  <c r="R15" i="19"/>
  <c r="R16" i="19"/>
  <c r="A4" i="19"/>
  <c r="A5" i="19"/>
  <c r="B5" i="19"/>
  <c r="B6" i="19" s="1"/>
  <c r="B7" i="19" s="1"/>
  <c r="B8" i="19" s="1"/>
  <c r="B9" i="19" s="1"/>
  <c r="B10" i="19" s="1"/>
  <c r="B11" i="19" s="1"/>
  <c r="B12" i="19" s="1"/>
  <c r="B13" i="19" s="1"/>
  <c r="B14" i="19" s="1"/>
  <c r="B15" i="19" s="1"/>
  <c r="B16" i="19" s="1"/>
  <c r="A6" i="19"/>
  <c r="A7" i="19"/>
  <c r="A8" i="19"/>
  <c r="A9" i="19"/>
  <c r="A10" i="19"/>
  <c r="A11" i="19"/>
  <c r="A12" i="19"/>
  <c r="A13" i="19"/>
  <c r="A14" i="19"/>
  <c r="A15" i="19"/>
  <c r="A16" i="19"/>
  <c r="B49" i="15" l="1"/>
  <c r="D46" i="15"/>
  <c r="C49" i="15"/>
  <c r="D49" i="15"/>
  <c r="B16" i="8"/>
  <c r="C16" i="8"/>
  <c r="D16" i="8"/>
  <c r="E16" i="8"/>
  <c r="F16" i="8"/>
  <c r="G16" i="8"/>
  <c r="H16" i="8"/>
  <c r="I16" i="8"/>
  <c r="J16" i="8" s="1"/>
  <c r="L16" i="8"/>
  <c r="O16" i="8"/>
  <c r="P16" i="8"/>
  <c r="R16" i="8"/>
  <c r="S16" i="8"/>
  <c r="U16" i="8"/>
  <c r="V16" i="8"/>
  <c r="W16" i="8"/>
  <c r="X16" i="8"/>
  <c r="Y16" i="8"/>
  <c r="Z16" i="8"/>
  <c r="AA16" i="8"/>
  <c r="AB16" i="8"/>
  <c r="AC16" i="8"/>
  <c r="AD16" i="8"/>
  <c r="AF16" i="8"/>
  <c r="AG16" i="8"/>
  <c r="AH16" i="8"/>
  <c r="BB16" i="8"/>
  <c r="W11" i="8"/>
  <c r="W15" i="8"/>
  <c r="AB5" i="8"/>
  <c r="AC5" i="8"/>
  <c r="AD5" i="8"/>
  <c r="AB6" i="8"/>
  <c r="AC6" i="8"/>
  <c r="AD6" i="8"/>
  <c r="AB7" i="8"/>
  <c r="AC7" i="8"/>
  <c r="AD7" i="8"/>
  <c r="AB8" i="8"/>
  <c r="AC8" i="8"/>
  <c r="AD8" i="8"/>
  <c r="AB9" i="8"/>
  <c r="AC9" i="8"/>
  <c r="AD9" i="8"/>
  <c r="AB10" i="8"/>
  <c r="AC10" i="8"/>
  <c r="AD10" i="8"/>
  <c r="AB11" i="8"/>
  <c r="AC11" i="8"/>
  <c r="AD11" i="8"/>
  <c r="AB12" i="8"/>
  <c r="AC12" i="8"/>
  <c r="AD12" i="8"/>
  <c r="AB13" i="8"/>
  <c r="AC13" i="8"/>
  <c r="AD13" i="8"/>
  <c r="AB14" i="8"/>
  <c r="AC14" i="8"/>
  <c r="AD14" i="8"/>
  <c r="AB15" i="8"/>
  <c r="AC15" i="8"/>
  <c r="AD15" i="8"/>
  <c r="C10" i="8"/>
  <c r="D10" i="8"/>
  <c r="E10" i="8"/>
  <c r="F10" i="8"/>
  <c r="G10" i="8"/>
  <c r="H10" i="8"/>
  <c r="I10" i="8"/>
  <c r="J10" i="8" s="1"/>
  <c r="L10" i="8"/>
  <c r="AK10" i="8" s="1"/>
  <c r="O10" i="8"/>
  <c r="P10" i="8"/>
  <c r="R10" i="8"/>
  <c r="S10" i="8"/>
  <c r="U10" i="8"/>
  <c r="V10" i="8"/>
  <c r="W10" i="8"/>
  <c r="X10" i="8"/>
  <c r="Y10" i="8"/>
  <c r="Z10" i="8"/>
  <c r="AA10" i="8"/>
  <c r="AF10" i="8"/>
  <c r="AG10" i="8"/>
  <c r="AH10" i="8"/>
  <c r="AP10" i="8"/>
  <c r="BB10" i="8"/>
  <c r="C11" i="8"/>
  <c r="D11" i="8"/>
  <c r="E11" i="8"/>
  <c r="F11" i="8"/>
  <c r="G11" i="8"/>
  <c r="H11" i="8"/>
  <c r="I11" i="8"/>
  <c r="AJ11" i="8" s="1"/>
  <c r="L11" i="8"/>
  <c r="AK11" i="8" s="1"/>
  <c r="O11" i="8"/>
  <c r="P11" i="8"/>
  <c r="Q11" i="8" s="1"/>
  <c r="R11" i="8"/>
  <c r="S11" i="8"/>
  <c r="U11" i="8"/>
  <c r="V11" i="8"/>
  <c r="X11" i="8"/>
  <c r="Y11" i="8"/>
  <c r="Z11" i="8"/>
  <c r="AA11" i="8"/>
  <c r="AF11" i="8"/>
  <c r="AG11" i="8"/>
  <c r="AH11" i="8"/>
  <c r="AP11" i="8"/>
  <c r="BB11" i="8"/>
  <c r="C12" i="8"/>
  <c r="D12" i="8"/>
  <c r="E12" i="8"/>
  <c r="F12" i="8"/>
  <c r="G12" i="8"/>
  <c r="H12" i="8"/>
  <c r="I12" i="8"/>
  <c r="K12" i="8" s="1"/>
  <c r="L12" i="8"/>
  <c r="N12" i="8" s="1"/>
  <c r="O12" i="8"/>
  <c r="P12" i="8"/>
  <c r="Q12" i="8" s="1"/>
  <c r="R12" i="8"/>
  <c r="S12" i="8"/>
  <c r="U12" i="8"/>
  <c r="V12" i="8"/>
  <c r="W12" i="8"/>
  <c r="X12" i="8"/>
  <c r="Y12" i="8"/>
  <c r="Z12" i="8"/>
  <c r="AA12" i="8"/>
  <c r="AF12" i="8"/>
  <c r="AG12" i="8"/>
  <c r="AH12" i="8"/>
  <c r="AP12" i="8"/>
  <c r="BB12" i="8"/>
  <c r="C13" i="8"/>
  <c r="D13" i="8"/>
  <c r="E13" i="8"/>
  <c r="F13" i="8"/>
  <c r="G13" i="8"/>
  <c r="H13" i="8"/>
  <c r="I13" i="8"/>
  <c r="K13" i="8" s="1"/>
  <c r="L13" i="8"/>
  <c r="M13" i="8" s="1"/>
  <c r="O13" i="8"/>
  <c r="P13" i="8"/>
  <c r="Q13" i="8" s="1"/>
  <c r="R13" i="8"/>
  <c r="S13" i="8"/>
  <c r="U13" i="8"/>
  <c r="V13" i="8"/>
  <c r="W13" i="8"/>
  <c r="X13" i="8"/>
  <c r="Y13" i="8"/>
  <c r="Z13" i="8"/>
  <c r="AA13" i="8"/>
  <c r="AF13" i="8"/>
  <c r="AG13" i="8"/>
  <c r="AH13" i="8"/>
  <c r="AP13" i="8"/>
  <c r="BB13" i="8"/>
  <c r="C14" i="8"/>
  <c r="D14" i="8"/>
  <c r="E14" i="8"/>
  <c r="F14" i="8"/>
  <c r="G14" i="8"/>
  <c r="H14" i="8"/>
  <c r="I14" i="8"/>
  <c r="J14" i="8" s="1"/>
  <c r="L14" i="8"/>
  <c r="AK14" i="8" s="1"/>
  <c r="O14" i="8"/>
  <c r="P14" i="8"/>
  <c r="R14" i="8"/>
  <c r="S14" i="8"/>
  <c r="U14" i="8"/>
  <c r="V14" i="8"/>
  <c r="W14" i="8"/>
  <c r="X14" i="8"/>
  <c r="Y14" i="8"/>
  <c r="Z14" i="8"/>
  <c r="AA14" i="8"/>
  <c r="AF14" i="8"/>
  <c r="AG14" i="8"/>
  <c r="AH14" i="8"/>
  <c r="AP14" i="8"/>
  <c r="BB14" i="8"/>
  <c r="C15" i="8"/>
  <c r="D15" i="8"/>
  <c r="E15" i="8"/>
  <c r="F15" i="8"/>
  <c r="G15" i="8"/>
  <c r="H15" i="8"/>
  <c r="I15" i="8"/>
  <c r="J15" i="8" s="1"/>
  <c r="L15" i="8"/>
  <c r="AK15" i="8" s="1"/>
  <c r="O15" i="8"/>
  <c r="P15" i="8"/>
  <c r="R15" i="8"/>
  <c r="T15" i="8" s="1"/>
  <c r="S15" i="8"/>
  <c r="U15" i="8"/>
  <c r="V15" i="8"/>
  <c r="X15" i="8"/>
  <c r="Y15" i="8"/>
  <c r="Z15" i="8"/>
  <c r="AA15" i="8"/>
  <c r="AF15" i="8"/>
  <c r="AG15" i="8"/>
  <c r="AH15" i="8"/>
  <c r="AP15" i="8"/>
  <c r="BB15" i="8"/>
  <c r="T16" i="8" l="1"/>
  <c r="Q10" i="8"/>
  <c r="Q15" i="8"/>
  <c r="M12" i="8"/>
  <c r="Q14" i="8"/>
  <c r="Q16" i="8"/>
  <c r="AI16" i="8"/>
  <c r="T12" i="8"/>
  <c r="K15" i="8"/>
  <c r="AL16" i="8"/>
  <c r="AM16" i="8" s="1" a="1"/>
  <c r="AM16" i="8" s="1"/>
  <c r="N16" i="8"/>
  <c r="K16" i="8"/>
  <c r="AE16" i="8"/>
  <c r="B47" i="15"/>
  <c r="AK16" i="8"/>
  <c r="AJ16" i="8"/>
  <c r="M16" i="8"/>
  <c r="B10" i="8"/>
  <c r="T10" i="8"/>
  <c r="AI12" i="8"/>
  <c r="J11" i="8"/>
  <c r="K14" i="8"/>
  <c r="M10" i="8"/>
  <c r="J13" i="8"/>
  <c r="AE12" i="8"/>
  <c r="N10" i="8"/>
  <c r="AI15" i="8"/>
  <c r="K10" i="8"/>
  <c r="T13" i="8"/>
  <c r="AL12" i="8"/>
  <c r="AM12" i="8" s="1" a="1"/>
  <c r="AM12" i="8" s="1"/>
  <c r="AK12" i="8"/>
  <c r="K11" i="8"/>
  <c r="AJ12" i="8"/>
  <c r="AI10" i="8"/>
  <c r="AE15" i="8"/>
  <c r="AI13" i="8"/>
  <c r="AE11" i="8"/>
  <c r="AE14" i="8"/>
  <c r="AJ15" i="8"/>
  <c r="T11" i="8"/>
  <c r="AL14" i="8"/>
  <c r="AM14" i="8" s="1" a="1"/>
  <c r="AM14" i="8" s="1"/>
  <c r="AE13" i="8"/>
  <c r="AI11" i="8"/>
  <c r="N15" i="8"/>
  <c r="M15" i="8"/>
  <c r="AI14" i="8"/>
  <c r="N14" i="8"/>
  <c r="J12" i="8"/>
  <c r="N11" i="8"/>
  <c r="T14" i="8"/>
  <c r="M14" i="8"/>
  <c r="M11" i="8"/>
  <c r="AE10" i="8"/>
  <c r="AL13" i="8"/>
  <c r="AM13" i="8" s="1" a="1"/>
  <c r="AM13" i="8" s="1"/>
  <c r="AK13" i="8"/>
  <c r="AJ13" i="8"/>
  <c r="AL10" i="8"/>
  <c r="AM10" i="8" s="1" a="1"/>
  <c r="AM10" i="8" s="1"/>
  <c r="AJ14" i="8"/>
  <c r="AL11" i="8"/>
  <c r="AM11" i="8" s="1" a="1"/>
  <c r="AM11" i="8" s="1"/>
  <c r="AJ10" i="8"/>
  <c r="AL15" i="8"/>
  <c r="AM15" i="8" s="1" a="1"/>
  <c r="AM15" i="8" s="1"/>
  <c r="N13" i="8"/>
  <c r="AN12" i="8" l="1"/>
  <c r="AN16" i="8"/>
  <c r="B11" i="8"/>
  <c r="AN14" i="8"/>
  <c r="AN10" i="8"/>
  <c r="AN15" i="8"/>
  <c r="AN13" i="8"/>
  <c r="AN11" i="8"/>
  <c r="W5" i="8"/>
  <c r="W6" i="8"/>
  <c r="W7" i="8"/>
  <c r="W8" i="8"/>
  <c r="W9" i="8"/>
  <c r="W4" i="8"/>
  <c r="AP5" i="8"/>
  <c r="AP6" i="8"/>
  <c r="AP7" i="8"/>
  <c r="AP8" i="8"/>
  <c r="AP9" i="8"/>
  <c r="V5" i="8"/>
  <c r="V6" i="8"/>
  <c r="V7" i="8"/>
  <c r="V8" i="8"/>
  <c r="V9" i="8"/>
  <c r="V4" i="8"/>
  <c r="B12" i="8" l="1"/>
  <c r="B4" i="8"/>
  <c r="AF5" i="8"/>
  <c r="AF6" i="8"/>
  <c r="AF7" i="8"/>
  <c r="AF8" i="8"/>
  <c r="AF9" i="8"/>
  <c r="AF4" i="8"/>
  <c r="B13" i="8" l="1"/>
  <c r="C6" i="8"/>
  <c r="D6" i="8"/>
  <c r="E6" i="8"/>
  <c r="F6" i="8"/>
  <c r="G6" i="8"/>
  <c r="H6" i="8"/>
  <c r="I6" i="8"/>
  <c r="J6" i="8" s="1"/>
  <c r="L6" i="8"/>
  <c r="AK6" i="8" s="1"/>
  <c r="O6" i="8"/>
  <c r="P6" i="8"/>
  <c r="R6" i="8"/>
  <c r="S6" i="8"/>
  <c r="U6" i="8"/>
  <c r="X6" i="8"/>
  <c r="Y6" i="8"/>
  <c r="Z6" i="8"/>
  <c r="AA6" i="8"/>
  <c r="AG6" i="8"/>
  <c r="AH6" i="8"/>
  <c r="BB6" i="8"/>
  <c r="C7" i="8"/>
  <c r="D7" i="8"/>
  <c r="E7" i="8"/>
  <c r="F7" i="8"/>
  <c r="G7" i="8"/>
  <c r="H7" i="8"/>
  <c r="I7" i="8"/>
  <c r="J7" i="8" s="1"/>
  <c r="L7" i="8"/>
  <c r="AK7" i="8" s="1"/>
  <c r="O7" i="8"/>
  <c r="P7" i="8"/>
  <c r="Q7" i="8" s="1"/>
  <c r="R7" i="8"/>
  <c r="S7" i="8"/>
  <c r="U7" i="8"/>
  <c r="X7" i="8"/>
  <c r="Y7" i="8"/>
  <c r="Z7" i="8"/>
  <c r="AA7" i="8"/>
  <c r="AG7" i="8"/>
  <c r="AH7" i="8"/>
  <c r="BB7" i="8"/>
  <c r="C8" i="8"/>
  <c r="D8" i="8"/>
  <c r="E8" i="8"/>
  <c r="F8" i="8"/>
  <c r="G8" i="8"/>
  <c r="H8" i="8"/>
  <c r="I8" i="8"/>
  <c r="K8" i="8" s="1"/>
  <c r="L8" i="8"/>
  <c r="AK8" i="8" s="1"/>
  <c r="O8" i="8"/>
  <c r="P8" i="8"/>
  <c r="Q8" i="8" s="1"/>
  <c r="R8" i="8"/>
  <c r="S8" i="8"/>
  <c r="U8" i="8"/>
  <c r="X8" i="8"/>
  <c r="Y8" i="8"/>
  <c r="Z8" i="8"/>
  <c r="AA8" i="8"/>
  <c r="AG8" i="8"/>
  <c r="AH8" i="8"/>
  <c r="BB8" i="8"/>
  <c r="C9" i="8"/>
  <c r="D9" i="8"/>
  <c r="E9" i="8"/>
  <c r="F9" i="8"/>
  <c r="G9" i="8"/>
  <c r="H9" i="8"/>
  <c r="I9" i="8"/>
  <c r="AJ9" i="8" s="1"/>
  <c r="L9" i="8"/>
  <c r="AK9" i="8" s="1"/>
  <c r="O9" i="8"/>
  <c r="P9" i="8"/>
  <c r="R9" i="8"/>
  <c r="S9" i="8"/>
  <c r="U9" i="8"/>
  <c r="X9" i="8"/>
  <c r="Y9" i="8"/>
  <c r="Z9" i="8"/>
  <c r="AA9" i="8"/>
  <c r="AG9" i="8"/>
  <c r="AH9" i="8"/>
  <c r="BB9" i="8"/>
  <c r="Q6" i="8" l="1"/>
  <c r="Q9" i="8"/>
  <c r="B15" i="8"/>
  <c r="B14" i="8"/>
  <c r="AL9" i="8"/>
  <c r="AM9" i="8" s="1" a="1"/>
  <c r="AM9" i="8" s="1"/>
  <c r="AL6" i="8"/>
  <c r="AM6" i="8" s="1" a="1"/>
  <c r="AM6" i="8" s="1"/>
  <c r="AL8" i="8"/>
  <c r="AM8" i="8" s="1" a="1"/>
  <c r="AM8" i="8" s="1"/>
  <c r="AL7" i="8"/>
  <c r="AM7" i="8" s="1" a="1"/>
  <c r="AM7" i="8" s="1"/>
  <c r="K7" i="8"/>
  <c r="N9" i="8"/>
  <c r="M9" i="8"/>
  <c r="AI8" i="8"/>
  <c r="M8" i="8"/>
  <c r="N6" i="8"/>
  <c r="M6" i="8"/>
  <c r="N7" i="8"/>
  <c r="M7" i="8"/>
  <c r="J8" i="8"/>
  <c r="T6" i="8"/>
  <c r="T7" i="8"/>
  <c r="T8" i="8"/>
  <c r="AI6" i="8"/>
  <c r="AI7" i="8"/>
  <c r="AI9" i="8"/>
  <c r="N8" i="8"/>
  <c r="T9" i="8"/>
  <c r="AE7" i="8"/>
  <c r="K6" i="8"/>
  <c r="K9" i="8"/>
  <c r="J9" i="8"/>
  <c r="AJ7" i="8"/>
  <c r="AE8" i="8"/>
  <c r="AJ8" i="8"/>
  <c r="AE9" i="8"/>
  <c r="AE6" i="8"/>
  <c r="AJ6" i="8"/>
  <c r="BB4" i="8"/>
  <c r="BB5" i="8"/>
  <c r="AN7" i="8" l="1"/>
  <c r="AN6" i="8"/>
  <c r="AN9" i="8"/>
  <c r="AN8" i="8"/>
  <c r="AP4" i="8"/>
  <c r="AH5" i="8"/>
  <c r="AG5" i="8"/>
  <c r="AH4" i="8"/>
  <c r="AG4" i="8"/>
  <c r="AA5" i="8"/>
  <c r="Z5" i="8"/>
  <c r="Y5" i="8"/>
  <c r="X5" i="8"/>
  <c r="AD4" i="8"/>
  <c r="AC4" i="8"/>
  <c r="AB4" i="8"/>
  <c r="AA4" i="8"/>
  <c r="Z4" i="8"/>
  <c r="Y4" i="8"/>
  <c r="X4" i="8"/>
  <c r="U5" i="8"/>
  <c r="U4" i="8"/>
  <c r="S5" i="8"/>
  <c r="R5" i="8"/>
  <c r="S4" i="8"/>
  <c r="R4" i="8"/>
  <c r="P5" i="8"/>
  <c r="O5" i="8"/>
  <c r="P4" i="8"/>
  <c r="O4" i="8"/>
  <c r="L5" i="8"/>
  <c r="L4" i="8"/>
  <c r="I5" i="8"/>
  <c r="H5" i="8"/>
  <c r="G5" i="8"/>
  <c r="F5" i="8"/>
  <c r="E5" i="8"/>
  <c r="D5" i="8"/>
  <c r="C5" i="8"/>
  <c r="I4" i="8"/>
  <c r="H4" i="8"/>
  <c r="G4" i="8"/>
  <c r="F4" i="8"/>
  <c r="E4" i="8"/>
  <c r="D4" i="8"/>
  <c r="C4" i="8"/>
  <c r="Q5" i="8" l="1"/>
  <c r="Q4" i="8"/>
  <c r="AL5" i="8"/>
  <c r="AM5" i="8" s="1" a="1"/>
  <c r="AM5" i="8" s="1"/>
  <c r="AL4" i="8"/>
  <c r="AM4" i="8" s="1" a="1"/>
  <c r="AM4" i="8" s="1"/>
  <c r="R2" i="19" l="1"/>
  <c r="W2" i="8" l="1"/>
  <c r="J4" i="8"/>
  <c r="J5" i="8"/>
  <c r="AI5" i="8" l="1"/>
  <c r="AI4" i="8"/>
  <c r="AE5" i="8" l="1"/>
  <c r="AK5" i="8" l="1"/>
  <c r="AK4" i="8"/>
  <c r="AJ4" i="8"/>
  <c r="AN4" i="8" s="1"/>
  <c r="AJ5" i="8"/>
  <c r="AN5" i="8" l="1"/>
  <c r="N4" i="8"/>
  <c r="N5" i="8"/>
  <c r="K4" i="8"/>
  <c r="K5" i="8"/>
  <c r="T5" i="8"/>
  <c r="M5" i="8"/>
  <c r="AE4" i="8"/>
  <c r="T4" i="8"/>
  <c r="M4" i="8"/>
  <c r="B7" i="5" l="1" a="1"/>
  <c r="D8" i="5" l="1" a="1"/>
  <c r="D8" i="5" s="1"/>
  <c r="D9" i="5" a="1"/>
  <c r="D9" i="5" s="1"/>
  <c r="E8" i="5" a="1"/>
  <c r="E8" i="5" s="1"/>
  <c r="D10" i="5" a="1"/>
  <c r="D10" i="5" s="1"/>
  <c r="E9" i="5" a="1"/>
  <c r="E9" i="5" s="1"/>
  <c r="F8" i="5" a="1"/>
  <c r="F8" i="5" s="1"/>
  <c r="E10" i="5" a="1"/>
  <c r="E10" i="5" s="1"/>
  <c r="F9" i="5" a="1"/>
  <c r="F9" i="5" s="1"/>
  <c r="F10" i="5" a="1"/>
  <c r="F10" i="5" s="1"/>
  <c r="C8" i="5" a="1"/>
  <c r="C8" i="5" s="1"/>
  <c r="C9" i="5" a="1"/>
  <c r="C9" i="5" s="1"/>
  <c r="C10" i="5" a="1"/>
  <c r="C10" i="5" s="1"/>
  <c r="A9" i="5"/>
  <c r="A10" i="5"/>
  <c r="B7" i="5"/>
  <c r="AO16" i="8" s="1"/>
  <c r="AY16" i="8" s="1"/>
  <c r="A8" i="5"/>
  <c r="AW16" i="8" l="1"/>
  <c r="AX16" i="8" a="1"/>
  <c r="AX16" i="8" s="1"/>
  <c r="AV16" i="8" a="1"/>
  <c r="AV16" i="8" s="1"/>
  <c r="AT16" i="8" a="1"/>
  <c r="AT16" i="8" s="1"/>
  <c r="AU16" i="8" a="1"/>
  <c r="AU16" i="8" s="1"/>
  <c r="AR16" i="8" a="1"/>
  <c r="AR16" i="8" s="1"/>
  <c r="AS16" i="8" a="1"/>
  <c r="AS16" i="8" s="1"/>
  <c r="AQ16" i="8" a="1"/>
  <c r="AQ16" i="8" s="1"/>
  <c r="G8" i="5"/>
  <c r="H8" i="5" s="1" a="1"/>
  <c r="H8" i="5" s="1"/>
  <c r="G10" i="5"/>
  <c r="H10" i="5" s="1" a="1"/>
  <c r="H10" i="5" s="1"/>
  <c r="G9" i="5"/>
  <c r="H9" i="5" s="1" a="1"/>
  <c r="H9" i="5" s="1"/>
  <c r="AO14" i="8"/>
  <c r="F7" i="5" a="1"/>
  <c r="F7" i="5" s="1"/>
  <c r="C7" i="5" a="1"/>
  <c r="C7" i="5" s="1"/>
  <c r="D7" i="5" a="1"/>
  <c r="D7" i="5" s="1"/>
  <c r="E7" i="5" a="1"/>
  <c r="E7" i="5" s="1"/>
  <c r="A7" i="5"/>
  <c r="AX14" i="8" l="1" a="1"/>
  <c r="AX14" i="8" s="1"/>
  <c r="AY14" i="8"/>
  <c r="AW14" i="8"/>
  <c r="AO11" i="8"/>
  <c r="AU14" i="8" a="1"/>
  <c r="AU14" i="8" s="1"/>
  <c r="AV14" i="8" a="1"/>
  <c r="AV14" i="8" s="1"/>
  <c r="AS14" i="8" a="1"/>
  <c r="AS14" i="8" s="1"/>
  <c r="AT14" i="8" a="1"/>
  <c r="AT14" i="8" s="1"/>
  <c r="AQ14" i="8" a="1"/>
  <c r="AQ14" i="8" s="1"/>
  <c r="AR14" i="8" a="1"/>
  <c r="AR14" i="8" s="1"/>
  <c r="BC16" i="8"/>
  <c r="AO12" i="8"/>
  <c r="AO13" i="8"/>
  <c r="AO15" i="8"/>
  <c r="AO7" i="8"/>
  <c r="AO8" i="8"/>
  <c r="G7" i="5"/>
  <c r="H7" i="5" s="1" a="1"/>
  <c r="H7" i="5" s="1"/>
  <c r="AO6" i="8"/>
  <c r="AO9" i="8"/>
  <c r="AX12" i="8" l="1" a="1"/>
  <c r="AX12" i="8" s="1"/>
  <c r="AY12" i="8"/>
  <c r="AX13" i="8" a="1"/>
  <c r="AX13" i="8" s="1"/>
  <c r="AY13" i="8"/>
  <c r="AX11" i="8" a="1"/>
  <c r="AX11" i="8" s="1"/>
  <c r="AY11" i="8"/>
  <c r="AX6" i="8" a="1"/>
  <c r="AX6" i="8" s="1"/>
  <c r="AY6" i="8"/>
  <c r="AX8" i="8" a="1"/>
  <c r="AX8" i="8" s="1"/>
  <c r="AY8" i="8"/>
  <c r="AX7" i="8" a="1"/>
  <c r="AX7" i="8" s="1"/>
  <c r="AY7" i="8"/>
  <c r="AX9" i="8" a="1"/>
  <c r="AX9" i="8" s="1"/>
  <c r="AY9" i="8"/>
  <c r="AX15" i="8" a="1"/>
  <c r="AX15" i="8" s="1"/>
  <c r="AY15" i="8"/>
  <c r="AW6" i="8"/>
  <c r="AW13" i="8"/>
  <c r="AW8" i="8"/>
  <c r="AW11" i="8"/>
  <c r="AW12" i="8"/>
  <c r="AW9" i="8"/>
  <c r="AW7" i="8"/>
  <c r="AW15" i="8"/>
  <c r="AS11" i="8" a="1"/>
  <c r="AS11" i="8" s="1"/>
  <c r="AT11" i="8" a="1"/>
  <c r="AT11" i="8" s="1"/>
  <c r="AR11" i="8" a="1"/>
  <c r="AR11" i="8" s="1"/>
  <c r="AV11" i="8" a="1"/>
  <c r="AV11" i="8" s="1"/>
  <c r="AU11" i="8" a="1"/>
  <c r="AU11" i="8" s="1"/>
  <c r="AQ11" i="8" a="1"/>
  <c r="AQ11" i="8" s="1"/>
  <c r="AU7" i="8" a="1"/>
  <c r="AU7" i="8" s="1"/>
  <c r="AV7" i="8" a="1"/>
  <c r="AV7" i="8" s="1"/>
  <c r="AU6" i="8" a="1"/>
  <c r="AU6" i="8" s="1"/>
  <c r="AV6" i="8" a="1"/>
  <c r="AV6" i="8" s="1"/>
  <c r="AU8" i="8" a="1"/>
  <c r="AU8" i="8" s="1"/>
  <c r="AV8" i="8" a="1"/>
  <c r="AV8" i="8" s="1"/>
  <c r="AU15" i="8" a="1"/>
  <c r="AU15" i="8" s="1"/>
  <c r="AV15" i="8" a="1"/>
  <c r="AV15" i="8" s="1"/>
  <c r="AU9" i="8" a="1"/>
  <c r="AU9" i="8" s="1"/>
  <c r="AV9" i="8" a="1"/>
  <c r="AV9" i="8" s="1"/>
  <c r="AU13" i="8" a="1"/>
  <c r="AU13" i="8" s="1"/>
  <c r="AV13" i="8" a="1"/>
  <c r="AV13" i="8" s="1"/>
  <c r="AU12" i="8" a="1"/>
  <c r="AU12" i="8" s="1"/>
  <c r="AV12" i="8" a="1"/>
  <c r="AV12" i="8" s="1"/>
  <c r="AS6" i="8" a="1"/>
  <c r="AS6" i="8" s="1"/>
  <c r="AT6" i="8" a="1"/>
  <c r="AT6" i="8" s="1"/>
  <c r="AS15" i="8" a="1"/>
  <c r="AS15" i="8" s="1"/>
  <c r="AT15" i="8" a="1"/>
  <c r="AT15" i="8" s="1"/>
  <c r="AS9" i="8" a="1"/>
  <c r="AS9" i="8" s="1"/>
  <c r="AT9" i="8" a="1"/>
  <c r="AT9" i="8" s="1"/>
  <c r="AS7" i="8" a="1"/>
  <c r="AS7" i="8" s="1"/>
  <c r="AT7" i="8" a="1"/>
  <c r="AT7" i="8" s="1"/>
  <c r="AS13" i="8" a="1"/>
  <c r="AS13" i="8" s="1"/>
  <c r="AT13" i="8" a="1"/>
  <c r="AT13" i="8" s="1"/>
  <c r="AS12" i="8" a="1"/>
  <c r="AS12" i="8" s="1"/>
  <c r="AT12" i="8" a="1"/>
  <c r="AT12" i="8" s="1"/>
  <c r="AS8" i="8" a="1"/>
  <c r="AS8" i="8" s="1"/>
  <c r="AT8" i="8" a="1"/>
  <c r="AT8" i="8" s="1"/>
  <c r="AQ9" i="8" a="1"/>
  <c r="AQ9" i="8" s="1"/>
  <c r="AR9" i="8" a="1"/>
  <c r="AR9" i="8" s="1"/>
  <c r="AQ8" i="8" a="1"/>
  <c r="AQ8" i="8" s="1"/>
  <c r="AR8" i="8" a="1"/>
  <c r="AR8" i="8" s="1"/>
  <c r="AQ7" i="8" a="1"/>
  <c r="AQ7" i="8" s="1"/>
  <c r="AR7" i="8" a="1"/>
  <c r="AR7" i="8" s="1"/>
  <c r="AQ6" i="8" a="1"/>
  <c r="AQ6" i="8" s="1"/>
  <c r="AR6" i="8" a="1"/>
  <c r="AR6" i="8" s="1"/>
  <c r="AQ13" i="8" a="1"/>
  <c r="AQ13" i="8" s="1"/>
  <c r="AR13" i="8" a="1"/>
  <c r="AR13" i="8" s="1"/>
  <c r="AQ15" i="8" a="1"/>
  <c r="AQ15" i="8" s="1"/>
  <c r="AR15" i="8" a="1"/>
  <c r="AR15" i="8" s="1"/>
  <c r="AQ12" i="8" a="1"/>
  <c r="AQ12" i="8" s="1"/>
  <c r="AR12" i="8" a="1"/>
  <c r="AR12" i="8" s="1"/>
  <c r="AO10" i="8"/>
  <c r="BC14" i="8"/>
  <c r="AO4" i="8"/>
  <c r="AY4" i="8" s="1"/>
  <c r="AO5" i="8"/>
  <c r="AX5" i="8" l="1" a="1"/>
  <c r="AX5" i="8" s="1"/>
  <c r="AY5" i="8"/>
  <c r="AX10" i="8" a="1"/>
  <c r="AX10" i="8" s="1"/>
  <c r="AY10" i="8"/>
  <c r="AW4" i="8"/>
  <c r="AX4" i="8" a="1"/>
  <c r="AX4" i="8" s="1"/>
  <c r="AW10" i="8"/>
  <c r="AW5" i="8"/>
  <c r="BC11" i="8"/>
  <c r="AV4" i="8" a="1"/>
  <c r="AV4" i="8" s="1"/>
  <c r="AU5" i="8" a="1"/>
  <c r="AU5" i="8" s="1"/>
  <c r="AV5" i="8" a="1"/>
  <c r="AV5" i="8" s="1"/>
  <c r="AU10" i="8" a="1"/>
  <c r="AU10" i="8" s="1"/>
  <c r="AV10" i="8" a="1"/>
  <c r="AV10" i="8" s="1"/>
  <c r="AT4" i="8" a="1"/>
  <c r="AT4" i="8" s="1"/>
  <c r="AU4" i="8" a="1"/>
  <c r="AU4" i="8" s="1"/>
  <c r="AS5" i="8" a="1"/>
  <c r="AS5" i="8" s="1"/>
  <c r="AT5" i="8" a="1"/>
  <c r="AT5" i="8" s="1"/>
  <c r="AS10" i="8" a="1"/>
  <c r="AS10" i="8" s="1"/>
  <c r="AT10" i="8" a="1"/>
  <c r="AT10" i="8" s="1"/>
  <c r="AR4" i="8" a="1"/>
  <c r="AR4" i="8" s="1"/>
  <c r="AS4" i="8" a="1"/>
  <c r="AS4" i="8" s="1"/>
  <c r="AQ5" i="8" a="1"/>
  <c r="AQ5" i="8" s="1"/>
  <c r="AR5" i="8" a="1"/>
  <c r="AR5" i="8" s="1"/>
  <c r="AQ10" i="8" a="1"/>
  <c r="AQ10" i="8" s="1"/>
  <c r="AR10" i="8" a="1"/>
  <c r="AR10" i="8" s="1"/>
  <c r="AQ4" i="8" a="1"/>
  <c r="AQ4" i="8" s="1"/>
  <c r="BC12" i="8"/>
  <c r="BC13" i="8"/>
  <c r="BC15" i="8"/>
  <c r="BC7" i="8"/>
  <c r="BC8" i="8"/>
  <c r="BC9" i="8"/>
  <c r="BC6" i="8"/>
  <c r="BC4" i="8" l="1"/>
  <c r="BC10" i="8"/>
  <c r="BC5" i="8"/>
  <c r="B5" i="8" l="1"/>
  <c r="B6" i="8" l="1"/>
  <c r="B7" i="8" l="1"/>
  <c r="B8" i="8" l="1"/>
  <c r="B9" i="8" l="1"/>
  <c r="B2" i="19" l="1"/>
  <c r="B2"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Pundir, Urvashi</author>
    <author>BLANC, Thomas (CNTR)</author>
  </authors>
  <commentList>
    <comment ref="B14" authorId="0" shapeId="0" xr:uid="{BE075774-D183-49A8-96F0-3B3F0CC4793F}">
      <text>
        <r>
          <rPr>
            <sz val="9"/>
            <color indexed="81"/>
            <rFont val="Tahoma"/>
            <family val="2"/>
          </rPr>
          <t>Only Union Airport populated</t>
        </r>
      </text>
    </comment>
    <comment ref="B21" authorId="0" shapeId="0" xr:uid="{48774B1F-F16A-4D48-B3D9-C0541E2A5FE4}">
      <text>
        <r>
          <rPr>
            <b/>
            <sz val="9"/>
            <color indexed="81"/>
            <rFont val="Tahoma"/>
            <family val="2"/>
          </rPr>
          <t>AO can directly input the block time in hours from their internal system if Block-off or Block-On time is unavailable.</t>
        </r>
      </text>
    </comment>
    <comment ref="B28" authorId="1" shapeId="0" xr:uid="{ABA670F1-64C5-405B-939B-34D9FF3CEDA8}">
      <text>
        <r>
          <rPr>
            <sz val="9"/>
            <color indexed="81"/>
            <rFont val="Tahoma"/>
            <family val="2"/>
          </rPr>
          <t xml:space="preserve"> Can be either a standard value of 0.8 kg per litre or the actual density value.</t>
        </r>
      </text>
    </comment>
    <comment ref="B36" authorId="1" shapeId="0" xr:uid="{E8EC8E38-6B47-4C5A-BE9F-319049966730}">
      <text>
        <r>
          <rPr>
            <sz val="9"/>
            <color indexed="81"/>
            <rFont val="Tahoma"/>
            <family val="2"/>
          </rPr>
          <t>If extra fuel is used, the AO should provide a supporting documentation.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BLANC, Thomas (CNTR)</author>
    <author>Pundir, Urvashi</author>
  </authors>
  <commentList>
    <comment ref="A3" authorId="0" shapeId="0" xr:uid="{0E9AF037-05A8-4DF1-BDA7-A195501A1F61}">
      <text>
        <r>
          <rPr>
            <sz val="9"/>
            <color indexed="81"/>
            <rFont val="Tahoma"/>
            <family val="2"/>
          </rPr>
          <t>The AO is free to choose the best way to identify uniquely its flights</t>
        </r>
      </text>
    </comment>
    <comment ref="B3" authorId="1" shapeId="0" xr:uid="{D0C18ABE-3BF7-4C53-9D14-30BFC043E3EF}">
      <text>
        <r>
          <rPr>
            <b/>
            <sz val="9"/>
            <color indexed="81"/>
            <rFont val="Tahoma"/>
            <family val="2"/>
          </rPr>
          <t>Drag down the formula upto last input.</t>
        </r>
      </text>
    </comment>
    <comment ref="M3" authorId="1" shapeId="0" xr:uid="{D083A15E-45FF-41C4-A62C-21C2BE3659B1}">
      <text>
        <r>
          <rPr>
            <b/>
            <sz val="9"/>
            <color indexed="81"/>
            <rFont val="Tahoma"/>
            <family val="2"/>
          </rPr>
          <t>AO can directly input the block time in hours from their internal system if Block-off or Block-On time is unavailable.</t>
        </r>
      </text>
    </comment>
    <comment ref="Q3" authorId="0" shapeId="0" xr:uid="{231E0F0A-4CA0-4733-B040-F72AAA0795A0}">
      <text>
        <r>
          <rPr>
            <b/>
            <sz val="9"/>
            <color indexed="81"/>
            <rFont val="Tahoma"/>
            <family val="2"/>
          </rPr>
          <t xml:space="preserve"> Can be either a standard value of 0.8 kg per litre or the actual density value.</t>
        </r>
      </text>
    </comment>
    <comment ref="R3" authorId="1" shapeId="0" xr:uid="{D82F2EE2-D6A4-4BAA-ACBD-0016A0564455}">
      <text>
        <r>
          <rPr>
            <b/>
            <sz val="9"/>
            <color indexed="81"/>
            <rFont val="Tahoma"/>
            <family val="2"/>
          </rPr>
          <t>In case Onboard Measurement equipement is used 
kindly overwrite the values by removing formulas</t>
        </r>
      </text>
    </comment>
    <comment ref="AC3" authorId="0" shapeId="0" xr:uid="{ACB7F889-34E6-4D19-81F6-F43663DF86BC}">
      <text>
        <r>
          <rPr>
            <sz val="9"/>
            <color indexed="81"/>
            <rFont val="Tahoma"/>
            <family val="2"/>
          </rPr>
          <t xml:space="preserve">The AO should be able to identiify the flight sequencing and therefore provide the unique flight ID of the previous flight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BLANC, Thomas (CNTR)</author>
    <author>Pundir, Urvashi</author>
  </authors>
  <commentList>
    <comment ref="A3" authorId="0" shapeId="0" xr:uid="{3FEF5932-2738-45FA-BE3B-AB821D420C97}">
      <text>
        <r>
          <rPr>
            <sz val="9"/>
            <color indexed="81"/>
            <rFont val="Tahoma"/>
            <family val="2"/>
          </rPr>
          <t xml:space="preserve">The current Unique ID is can be overwritten by the airline if it uses different Unique ID
</t>
        </r>
      </text>
    </comment>
    <comment ref="J3" authorId="1" shapeId="0" xr:uid="{E7CE4DA7-8145-4987-8045-9B8D06F363AC}">
      <text>
        <r>
          <rPr>
            <sz val="9"/>
            <color indexed="81"/>
            <rFont val="Tahoma"/>
            <family val="2"/>
          </rPr>
          <t>Only Union Airport populated</t>
        </r>
      </text>
    </comment>
    <comment ref="Q3" authorId="1" shapeId="0" xr:uid="{54BB0146-0772-4F21-A322-3DDA4B3EFB83}">
      <text>
        <r>
          <rPr>
            <b/>
            <sz val="9"/>
            <color indexed="81"/>
            <rFont val="Tahoma"/>
            <family val="2"/>
          </rPr>
          <t>AO can directly input the block time in hours from their internal system if Block-off or Block-On time is unavailable.</t>
        </r>
      </text>
    </comment>
    <comment ref="V3" authorId="0" shapeId="0" xr:uid="{9582CC9C-3137-4588-A035-FAD95319FC03}">
      <text>
        <r>
          <rPr>
            <b/>
            <sz val="9"/>
            <color indexed="81"/>
            <rFont val="Tahoma"/>
            <family val="2"/>
          </rPr>
          <t xml:space="preserve"> Can be either a standard value of 0.8 kg per litre or the actual density value.</t>
        </r>
      </text>
    </comment>
    <comment ref="W3" authorId="1" shapeId="0" xr:uid="{8E23CA8E-1ED8-498E-9DF1-C3E97B0A31D0}">
      <text>
        <r>
          <rPr>
            <b/>
            <sz val="9"/>
            <color indexed="81"/>
            <rFont val="Tahoma"/>
            <family val="2"/>
          </rPr>
          <t>In case Onboard Measurement equipement is used 
kindly overwrite the values by removing formulas</t>
        </r>
      </text>
    </comment>
    <comment ref="AC3" authorId="0" shapeId="0" xr:uid="{26587F99-D9BE-4CA5-8C6D-3326253C3B06}">
      <text>
        <r>
          <rPr>
            <sz val="9"/>
            <color indexed="81"/>
            <rFont val="Tahoma"/>
            <family val="2"/>
          </rPr>
          <t>If extra fuel is used, the AO should provide a supporting documentation</t>
        </r>
      </text>
    </comment>
    <comment ref="AO3" authorId="0" shapeId="0" xr:uid="{C1BB56E2-A75A-4A35-A15B-2877C54F3A89}">
      <text>
        <r>
          <rPr>
            <b/>
            <sz val="9"/>
            <color indexed="81"/>
            <rFont val="Tahoma"/>
            <family val="2"/>
          </rPr>
          <t>This row feeds from the AO Reporting Template by checking the compliance status of the AO in every Union Airport</t>
        </r>
      </text>
    </comment>
    <comment ref="AZ3" authorId="0" shapeId="0" xr:uid="{80B3C0A4-B15C-4F52-80EB-0CE960286999}">
      <text>
        <r>
          <rPr>
            <sz val="9"/>
            <color indexed="81"/>
            <rFont val="Tahoma"/>
            <family val="2"/>
          </rPr>
          <t>Ex: ATC strikes, bad weather</t>
        </r>
      </text>
    </comment>
    <comment ref="BA3" authorId="0" shapeId="0" xr:uid="{BB407E51-4B25-43D1-A040-A8892658389A}">
      <text>
        <r>
          <rPr>
            <sz val="9"/>
            <color indexed="81"/>
            <rFont val="Tahoma"/>
            <family val="2"/>
          </rPr>
          <t>If the AO utilise the Extra fuel category, it should provide supporting documentation (NOTAM, ATC com…)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BLANC, Thomas (CNTR)</author>
  </authors>
  <commentList>
    <comment ref="B6" authorId="0" shapeId="0" xr:uid="{930F5264-F74B-46A2-849E-CA44937168FE}">
      <text>
        <r>
          <rPr>
            <sz val="9"/>
            <color indexed="81"/>
            <rFont val="Tahoma"/>
            <family val="2"/>
          </rPr>
          <t>Do not drag down</t>
        </r>
      </text>
    </comment>
    <comment ref="H6" authorId="0" shapeId="0" xr:uid="{AF79F39E-70DD-4206-B31C-5F4C0514CAF2}">
      <text>
        <r>
          <rPr>
            <sz val="9"/>
            <color indexed="81"/>
            <rFont val="Tahoma"/>
            <family val="2"/>
          </rPr>
          <t>Positive value means the AO is able to justify tankering
Negative value means the AO has more economic tankering than yearly non-tanked quantity</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<sst xmlns="http://schemas.openxmlformats.org/spreadsheetml/2006/main" count="1189" uniqueCount="739">
  <si>
    <t>Version history</t>
  </si>
  <si>
    <t>Version:</t>
  </si>
  <si>
    <t>Roll out date</t>
  </si>
  <si>
    <t>Correction</t>
  </si>
  <si>
    <t>Version 1.1</t>
  </si>
  <si>
    <r>
      <t>Union Airports list updated</t>
    </r>
    <r>
      <rPr>
        <sz val="11"/>
        <color theme="1"/>
        <rFont val="Calibri"/>
        <family val="2"/>
        <scheme val="minor"/>
      </rPr>
      <t>, with airport names and codes for: ESMA, ESSB, LFOB, LFSB, LIME, &amp; LIRA</t>
    </r>
  </si>
  <si>
    <t>Version 1.2</t>
  </si>
  <si>
    <r>
      <t xml:space="preserve">
</t>
    </r>
    <r>
      <rPr>
        <b/>
        <sz val="11"/>
        <color theme="1"/>
        <rFont val="Calibri"/>
        <family val="2"/>
        <scheme val="minor"/>
      </rPr>
      <t xml:space="preserve">- Instructions: </t>
    </r>
    <r>
      <rPr>
        <sz val="11"/>
        <color theme="1"/>
        <rFont val="Calibri"/>
        <family val="2"/>
        <scheme val="minor"/>
      </rPr>
      <t>Monitoring Data and Union Airports (Lkups) explanation updated.</t>
    </r>
    <r>
      <rPr>
        <b/>
        <sz val="11"/>
        <color theme="1"/>
        <rFont val="Calibri"/>
        <family val="2"/>
        <scheme val="minor"/>
      </rPr>
      <t xml:space="preserve">
- AO Assumption cell B5:</t>
    </r>
    <r>
      <rPr>
        <sz val="11"/>
        <color theme="1"/>
        <rFont val="Calibri"/>
        <family val="2"/>
        <scheme val="minor"/>
      </rPr>
      <t xml:space="preserve"> "Reporting </t>
    </r>
    <r>
      <rPr>
        <strike/>
        <sz val="11"/>
        <color theme="1"/>
        <rFont val="Calibri"/>
        <family val="2"/>
        <scheme val="minor"/>
      </rPr>
      <t>Year</t>
    </r>
    <r>
      <rPr>
        <sz val="11"/>
        <color theme="1"/>
        <rFont val="Calibri"/>
        <family val="2"/>
        <scheme val="minor"/>
      </rPr>
      <t xml:space="preserve"> Period"
- </t>
    </r>
    <r>
      <rPr>
        <b/>
        <sz val="11"/>
        <color theme="1"/>
        <rFont val="Calibri"/>
        <family val="2"/>
        <scheme val="minor"/>
      </rPr>
      <t>Raw Input column R</t>
    </r>
    <r>
      <rPr>
        <sz val="11"/>
        <color theme="1"/>
        <rFont val="Calibri"/>
        <family val="2"/>
        <scheme val="minor"/>
      </rPr>
      <t xml:space="preserve">: Formula changed for Aviation Fuel Quantity to account for Tonnes and not Kg.
</t>
    </r>
    <r>
      <rPr>
        <b/>
        <sz val="11"/>
        <color theme="1"/>
        <rFont val="Calibri"/>
        <family val="2"/>
        <scheme val="minor"/>
      </rPr>
      <t xml:space="preserve">-Raw Input column Q Block Time (hrs): </t>
    </r>
    <r>
      <rPr>
        <sz val="11"/>
        <color theme="1"/>
        <rFont val="Calibri"/>
        <family val="2"/>
        <scheme val="minor"/>
      </rPr>
      <t>Updated formula to calculate block hours, ensuring accurate calculation of time differences for flight arriving next day.
-</t>
    </r>
    <r>
      <rPr>
        <b/>
        <sz val="11"/>
        <color theme="1"/>
        <rFont val="Calibri"/>
        <family val="2"/>
        <scheme val="minor"/>
      </rPr>
      <t xml:space="preserve"> Monitoring Data column AQ to AY: </t>
    </r>
    <r>
      <rPr>
        <sz val="11"/>
        <color theme="1"/>
        <rFont val="Calibri"/>
        <family val="2"/>
        <scheme val="minor"/>
      </rPr>
      <t xml:space="preserve">Updated to reflect if previous flight information is missing. New feature in column AY to identify missing information.
- </t>
    </r>
    <r>
      <rPr>
        <b/>
        <sz val="11"/>
        <color theme="1"/>
        <rFont val="Calibri"/>
        <family val="2"/>
        <scheme val="minor"/>
      </rPr>
      <t xml:space="preserve">AO Reporting Template column H: </t>
    </r>
    <r>
      <rPr>
        <sz val="11"/>
        <color theme="1"/>
        <rFont val="Calibri"/>
        <family val="2"/>
        <scheme val="minor"/>
      </rPr>
      <t xml:space="preserve">Update, Column H turns to zero for each Union airport where any of the flight under consideration or previous flight has missing information.
</t>
    </r>
  </si>
  <si>
    <t>Version 1.3</t>
  </si>
  <si>
    <r>
      <rPr>
        <b/>
        <sz val="11"/>
        <color rgb="FF000000"/>
        <rFont val="Calibri"/>
        <family val="2"/>
        <scheme val="minor"/>
      </rPr>
      <t>Union Airports list updated</t>
    </r>
    <r>
      <rPr>
        <sz val="11"/>
        <color rgb="FF000000"/>
        <rFont val="Calibri"/>
        <family val="2"/>
        <scheme val="minor"/>
      </rPr>
      <t>, removal of airport names and codes for: EHBK</t>
    </r>
  </si>
  <si>
    <t>Version 1.4</t>
  </si>
  <si>
    <t>Introduction</t>
  </si>
  <si>
    <r>
      <t xml:space="preserve">During the development of the manual for aircraft operators and verification bodies, the need for additional MRV support to be implemented in the context of the RFEUA regulation was identified.
This tool aims to gather all the raw data required for reporting under RFEUA and serves as a common tool to be used by aircraft operators, verification bodies, and, if necessary, national authorities. Inspired by the existing MRV of the EU ETS, this monitoring table would feed into the "official" ReFuelEU Aviation reporting template as per Annex II of the Regulation and enable streamlined verification.
</t>
    </r>
    <r>
      <rPr>
        <b/>
        <u/>
        <sz val="11"/>
        <color rgb="FF000000"/>
        <rFont val="Calibri"/>
        <family val="2"/>
        <scheme val="minor"/>
      </rPr>
      <t>This document does not constitute a legally binding document.</t>
    </r>
  </si>
  <si>
    <t>This excel should include ALL flights from the operator</t>
  </si>
  <si>
    <t>When possible, the aircraft operator should create automated queries from its fuel system to automatically populate the Raw Input cells</t>
  </si>
  <si>
    <t>Tab by tab explanation</t>
  </si>
  <si>
    <r>
      <t xml:space="preserve">Process:
</t>
    </r>
    <r>
      <rPr>
        <sz val="11"/>
        <color theme="1"/>
        <rFont val="Calibri"/>
        <family val="2"/>
        <scheme val="minor"/>
      </rPr>
      <t>* This tab defines the process flow, detailing the origin of the data, the calculation process, and the generation of the ReFuelEU reporting template. These steps are part of the overall monitoring flow and may be documented in written procedures, where applicable. The aircraft operator may modify the diagram or add sections to further explain their monitoring flow and the relevant data sources.</t>
    </r>
  </si>
  <si>
    <r>
      <rPr>
        <b/>
        <sz val="12"/>
        <color theme="1"/>
        <rFont val="Calibri"/>
        <family val="2"/>
        <scheme val="minor"/>
      </rPr>
      <t xml:space="preserve">AO Assumptions: </t>
    </r>
    <r>
      <rPr>
        <b/>
        <sz val="11"/>
        <color theme="1"/>
        <rFont val="Calibri"/>
        <family val="2"/>
        <scheme val="minor"/>
      </rPr>
      <t xml:space="preserve">
Aircraft operator manual inputs: </t>
    </r>
    <r>
      <rPr>
        <i/>
        <sz val="11"/>
        <color theme="1"/>
        <rFont val="Calibri"/>
        <family val="2"/>
        <scheme val="minor"/>
      </rPr>
      <t>(B3-C19)</t>
    </r>
    <r>
      <rPr>
        <sz val="11"/>
        <color theme="1"/>
        <rFont val="Calibri"/>
        <family val="2"/>
        <scheme val="minor"/>
      </rPr>
      <t xml:space="preserve">
* Complete the aircraft operator manual input with the airline specific information.
* For flights excluded from the scope of the reporting obligations, the aircraft operator can also mention their own exemption code as well. Ensure that these fields are never left blank. If additional exemption codes are required, they can be entered starting from cell B17. In such cases, remember to update the "Scopes checks" formula (Flight Type Scope) in the</t>
    </r>
    <r>
      <rPr>
        <i/>
        <sz val="11"/>
        <color theme="1"/>
        <rFont val="Calibri"/>
        <family val="2"/>
        <scheme val="minor"/>
      </rPr>
      <t xml:space="preserve"> Monitoring Data</t>
    </r>
    <r>
      <rPr>
        <sz val="11"/>
        <color theme="1"/>
        <rFont val="Calibri"/>
        <family val="2"/>
        <scheme val="minor"/>
      </rPr>
      <t xml:space="preserve"> tab to ensure the code is accurately captured.
</t>
    </r>
    <r>
      <rPr>
        <b/>
        <sz val="11"/>
        <color theme="1"/>
        <rFont val="Calibri"/>
        <family val="2"/>
        <scheme val="minor"/>
      </rPr>
      <t xml:space="preserve">Fuel Scheme Definition: </t>
    </r>
    <r>
      <rPr>
        <i/>
        <sz val="11"/>
        <color theme="1"/>
        <rFont val="Calibri"/>
        <family val="2"/>
        <scheme val="minor"/>
      </rPr>
      <t>(B22-H39)</t>
    </r>
    <r>
      <rPr>
        <sz val="11"/>
        <color theme="1"/>
        <rFont val="Calibri"/>
        <family val="2"/>
        <scheme val="minor"/>
      </rPr>
      <t xml:space="preserve">
* This section provides a space for the aircraft operator to explain its fuel scheme to the national authority if it differs from the EASA fuel scheme.
* If the aircraft operator does not follow the EASA AMC fuel scheme, it will fill in the table one time, and align with verification bodies to ensure that all of its fuel categories definitions are well understood.
* The goal is to ensure that none of the categories used in the fuel scheme to justify an uplift (Planned tanked quantity for fuel safety rules) contain any economic tankering.
* It should be noted that an additional column for specific economic tankering is added in the raw data and monitoring data tabs but will </t>
    </r>
    <r>
      <rPr>
        <u/>
        <sz val="11"/>
        <color theme="1"/>
        <rFont val="Calibri"/>
        <family val="2"/>
        <scheme val="minor"/>
      </rPr>
      <t>not</t>
    </r>
    <r>
      <rPr>
        <sz val="11"/>
        <color theme="1"/>
        <rFont val="Calibri"/>
        <family val="2"/>
        <scheme val="minor"/>
      </rPr>
      <t xml:space="preserve"> be used to justify yearly non-tanked quantities.
</t>
    </r>
    <r>
      <rPr>
        <b/>
        <sz val="11"/>
        <color theme="1"/>
        <rFont val="Calibri"/>
        <family val="2"/>
        <scheme val="minor"/>
      </rPr>
      <t xml:space="preserve">Exemption Article 5(3) tab: </t>
    </r>
    <r>
      <rPr>
        <i/>
        <sz val="11"/>
        <color theme="1"/>
        <rFont val="Calibri"/>
        <family val="2"/>
        <scheme val="minor"/>
      </rPr>
      <t>(B42-C57)</t>
    </r>
    <r>
      <rPr>
        <sz val="11"/>
        <color theme="1"/>
        <rFont val="Calibri"/>
        <family val="2"/>
        <scheme val="minor"/>
      </rPr>
      <t xml:space="preserve">
* This section consists of formulas that allows aircraft operators to enter their approved exempted routes under Article 5(3) of the ReFuelEU Aviation regulation. After submitting a request via the EASA Sustainability Portal and receiving approval, operators can input the exported data in the </t>
    </r>
    <r>
      <rPr>
        <i/>
        <sz val="11"/>
        <color theme="1"/>
        <rFont val="Calibri"/>
        <family val="2"/>
        <scheme val="minor"/>
      </rPr>
      <t>EASA SP Exemption Export</t>
    </r>
    <r>
      <rPr>
        <sz val="11"/>
        <color theme="1"/>
        <rFont val="Calibri"/>
        <family val="2"/>
        <scheme val="minor"/>
      </rPr>
      <t xml:space="preserve"> tab, ensuring it only includes their approved routes. </t>
    </r>
    <r>
      <rPr>
        <b/>
        <sz val="11"/>
        <color theme="1"/>
        <rFont val="Calibri"/>
        <family val="2"/>
        <scheme val="minor"/>
      </rPr>
      <t xml:space="preserve">The content in this section is linked to the data from the </t>
    </r>
    <r>
      <rPr>
        <b/>
        <i/>
        <sz val="11"/>
        <color theme="1"/>
        <rFont val="Calibri"/>
        <family val="2"/>
        <scheme val="minor"/>
      </rPr>
      <t xml:space="preserve">EASA SP Exemption Export </t>
    </r>
    <r>
      <rPr>
        <b/>
        <sz val="11"/>
        <color theme="1"/>
        <rFont val="Calibri"/>
        <family val="2"/>
        <scheme val="minor"/>
      </rPr>
      <t>tab.</t>
    </r>
    <r>
      <rPr>
        <sz val="11"/>
        <color theme="1"/>
        <rFont val="Calibri"/>
        <family val="2"/>
        <scheme val="minor"/>
      </rPr>
      <t xml:space="preserve">
</t>
    </r>
  </si>
  <si>
    <r>
      <t xml:space="preserve">EASA SP Exemption Export: </t>
    </r>
    <r>
      <rPr>
        <sz val="11"/>
        <color theme="1"/>
        <rFont val="Calibri"/>
        <family val="2"/>
        <scheme val="minor"/>
      </rPr>
      <t>This section allows aircraft operators to</t>
    </r>
    <r>
      <rPr>
        <b/>
        <sz val="11"/>
        <color theme="1"/>
        <rFont val="Calibri"/>
        <family val="2"/>
        <scheme val="minor"/>
      </rPr>
      <t xml:space="preserve"> input their approved exempted routes</t>
    </r>
    <r>
      <rPr>
        <sz val="11"/>
        <color theme="1"/>
        <rFont val="Calibri"/>
        <family val="2"/>
        <scheme val="minor"/>
      </rPr>
      <t xml:space="preserve"> under Article 5(3) of the ReFuelEU Aviation regulation. Operators can use the Exemption Export function from the Portal to copy data directly for their approved routes. If no exemption route applies, clear the corresponding cells. This tab feeds the formulas in the "Exemption Article 5(3)" section of the AO assumptions.</t>
    </r>
  </si>
  <si>
    <r>
      <t xml:space="preserve">Checklist: 
</t>
    </r>
    <r>
      <rPr>
        <sz val="11"/>
        <color theme="1"/>
        <rFont val="Calibri"/>
        <family val="2"/>
        <scheme val="minor"/>
      </rPr>
      <t>*</t>
    </r>
    <r>
      <rPr>
        <sz val="12"/>
        <color theme="1"/>
        <rFont val="Calibri"/>
        <family val="2"/>
        <scheme val="minor"/>
      </rPr>
      <t xml:space="preserve"> In this tab, the aircraft operator is required to indicate whether they will be using an automated formula for each listed cell by selecting "Yes" or "No" from the dropdown menu. If "No" is selected for the automated formula used in the </t>
    </r>
    <r>
      <rPr>
        <i/>
        <sz val="12"/>
        <color theme="1"/>
        <rFont val="Calibri"/>
        <family val="2"/>
        <scheme val="minor"/>
      </rPr>
      <t xml:space="preserve">Raw Input </t>
    </r>
    <r>
      <rPr>
        <sz val="12"/>
        <color theme="1"/>
        <rFont val="Calibri"/>
        <family val="2"/>
        <scheme val="minor"/>
      </rPr>
      <t>tab, the operator should specify the system or document from which the data is sourced in the "Sources" column.</t>
    </r>
  </si>
  <si>
    <r>
      <rPr>
        <b/>
        <sz val="12"/>
        <color theme="1"/>
        <rFont val="Calibri"/>
        <family val="2"/>
        <scheme val="minor"/>
      </rPr>
      <t>Raw Input:</t>
    </r>
    <r>
      <rPr>
        <b/>
        <sz val="11"/>
        <color theme="1"/>
        <rFont val="Calibri"/>
        <family val="2"/>
        <scheme val="minor"/>
      </rPr>
      <t xml:space="preserve">
</t>
    </r>
    <r>
      <rPr>
        <sz val="11"/>
        <color theme="1"/>
        <rFont val="Calibri"/>
        <family val="2"/>
        <scheme val="minor"/>
      </rPr>
      <t xml:space="preserve">This tab serves as a raw data input feed, directly sourced from system queries, before any verification or intervention by the aircraft operator. It should contain only data extracted from the aircraft operator's internal systems, allowing the operator to trace changes and backtrack any queries to the raw data.
* Ensure to clear the previous contents only of the input fields (Light yellow fields) without removing the formulas in calculated/automated fiels (green background).
* Enter the required information into the input fields, ensuring all mandatory columns are completed to ensure accurate results.
* For calculated fields (Light yellow fields with blue font and green fields), drag the formulas down to the last row of your input data.
* Previous flight information is only required if the aircraft operator needs to justify yearly non-tanked quantities from a given airport in the AO Reporting Template.
* Ensure that </t>
    </r>
    <r>
      <rPr>
        <b/>
        <sz val="11"/>
        <color theme="1"/>
        <rFont val="Calibri"/>
        <family val="2"/>
        <scheme val="minor"/>
      </rPr>
      <t>the data entered does not include any extra spaces</t>
    </r>
    <r>
      <rPr>
        <sz val="11"/>
        <color theme="1"/>
        <rFont val="Calibri"/>
        <family val="2"/>
        <scheme val="minor"/>
      </rPr>
      <t>, as this could lead to errors or misidentification. For example, the Departure ICAO code should not have any leading or trailing spaces.</t>
    </r>
  </si>
  <si>
    <r>
      <rPr>
        <b/>
        <sz val="12"/>
        <color theme="1"/>
        <rFont val="Calibri"/>
        <family val="2"/>
        <scheme val="minor"/>
      </rPr>
      <t>Monitoring Data:</t>
    </r>
    <r>
      <rPr>
        <sz val="11"/>
        <color theme="1"/>
        <rFont val="Calibri"/>
        <family val="2"/>
        <scheme val="minor"/>
      </rPr>
      <t xml:space="preserve">
* This monitoring table serves as a working tab for the aircraft operator.
* Once all the data is correctly input in the </t>
    </r>
    <r>
      <rPr>
        <i/>
        <sz val="11"/>
        <color theme="1"/>
        <rFont val="Calibri"/>
        <family val="2"/>
        <scheme val="minor"/>
      </rPr>
      <t>Raw Input</t>
    </r>
    <r>
      <rPr>
        <sz val="11"/>
        <color theme="1"/>
        <rFont val="Calibri"/>
        <family val="2"/>
        <scheme val="minor"/>
      </rPr>
      <t xml:space="preserve"> tab, </t>
    </r>
    <r>
      <rPr>
        <b/>
        <sz val="11"/>
        <color theme="1"/>
        <rFont val="Calibri"/>
        <family val="2"/>
        <scheme val="minor"/>
      </rPr>
      <t xml:space="preserve">the monitoring data should reflect exactly the same data. If not, ensure you drag down the formulas sufficiently to cover the last row of your input data. </t>
    </r>
    <r>
      <rPr>
        <sz val="11"/>
        <color theme="1"/>
        <rFont val="Calibri"/>
        <family val="2"/>
        <scheme val="minor"/>
      </rPr>
      <t xml:space="preserve">
* Cell B2 will act as an indicator to verify whether the formulas have correctly populated the number of flight rows.
* From this point, the aircraft operator can review the data, perform checks, and, if necessary, overwrite some of the data input.
* This process allows the aircraft operator to track its changes and provide clear information to the verifier.
* The last columns of this tab contain checks and notes to be added by the aircraft operator, if necessary.
* Some formulas in this tab rely on allocated name ranges. Please cross-check and update them as needed in certain cases.
*</t>
    </r>
    <r>
      <rPr>
        <i/>
        <sz val="11"/>
        <color theme="1"/>
        <rFont val="Calibri"/>
        <family val="2"/>
        <scheme val="minor"/>
      </rPr>
      <t>"Missing Information"</t>
    </r>
    <r>
      <rPr>
        <sz val="11"/>
        <color theme="1"/>
        <rFont val="Calibri"/>
        <family val="2"/>
        <scheme val="minor"/>
      </rPr>
      <t xml:space="preserve"> (column AW, AX and AY): Displayed if any of the flight under consideration or previous flight has missing information. </t>
    </r>
  </si>
  <si>
    <r>
      <rPr>
        <b/>
        <sz val="12"/>
        <color theme="1"/>
        <rFont val="Calibri"/>
        <family val="2"/>
        <scheme val="minor"/>
      </rPr>
      <t>AO Reporting Template:</t>
    </r>
    <r>
      <rPr>
        <b/>
        <sz val="11"/>
        <color theme="1"/>
        <rFont val="Calibri"/>
        <family val="2"/>
        <scheme val="minor"/>
      </rPr>
      <t xml:space="preserve">
</t>
    </r>
    <r>
      <rPr>
        <sz val="11"/>
        <color theme="1"/>
        <rFont val="Calibri"/>
        <family val="2"/>
        <scheme val="minor"/>
      </rPr>
      <t xml:space="preserve">* When all the checks are completed in the </t>
    </r>
    <r>
      <rPr>
        <i/>
        <sz val="11"/>
        <color theme="1"/>
        <rFont val="Calibri"/>
        <family val="2"/>
        <scheme val="minor"/>
      </rPr>
      <t>Monitoring Data</t>
    </r>
    <r>
      <rPr>
        <sz val="11"/>
        <color theme="1"/>
        <rFont val="Calibri"/>
        <family val="2"/>
        <scheme val="minor"/>
      </rPr>
      <t xml:space="preserve"> tab, the aircraft operator should be able to directly extract the data from this tab and input it into the "official" ReFuelEU  reporting template to be uploaded to the EASA sustainability portal.
* Some formulas in this tab rely on allocated name ranges. Please cross-check and update them as needed in certain cases.
* Column H turns to zero for each Union airport where any of the flight under consideration or previous flight has missing information.
</t>
    </r>
  </si>
  <si>
    <r>
      <rPr>
        <b/>
        <sz val="12"/>
        <color theme="1"/>
        <rFont val="Calibri"/>
        <family val="2"/>
        <scheme val="minor"/>
      </rPr>
      <t>Union Airports (Lkups):</t>
    </r>
    <r>
      <rPr>
        <b/>
        <sz val="11"/>
        <color theme="1"/>
        <rFont val="Calibri"/>
        <family val="2"/>
        <scheme val="minor"/>
      </rPr>
      <t xml:space="preserve"> 
*</t>
    </r>
    <r>
      <rPr>
        <sz val="11"/>
        <color theme="1"/>
        <rFont val="Calibri"/>
        <family val="2"/>
        <scheme val="minor"/>
      </rPr>
      <t>Please ensure that the latest version of the list of Union airport is used, corresponding to the reporting period for which the tool is intended to be utilized by the operator.The list is published on the European Comission's website: https://transport.ec.europa.eu/transport-modes/air/environment/refueleu-aviation_en</t>
    </r>
    <r>
      <rPr>
        <b/>
        <sz val="11"/>
        <color theme="1"/>
        <rFont val="Calibri"/>
        <family val="2"/>
        <scheme val="minor"/>
      </rPr>
      <t xml:space="preserve">
</t>
    </r>
  </si>
  <si>
    <t>Recommendations</t>
  </si>
  <si>
    <t>Before using this file, please carry out the following steps:</t>
  </si>
  <si>
    <t>1. Flight data should be in sequence. If not, please fill in the information of the previous flight in the same row</t>
  </si>
  <si>
    <t>2. How to use this file:</t>
  </si>
  <si>
    <t>Raw data input</t>
  </si>
  <si>
    <t>Light Yellow field indicates input fields in raw data tab</t>
  </si>
  <si>
    <t>Can be overwritten</t>
  </si>
  <si>
    <t>Light Yellow field with blue font are fields with formula, which can be overwritten</t>
  </si>
  <si>
    <t xml:space="preserve"> Do not modify</t>
  </si>
  <si>
    <t>Green field shows automatically calculated result that should not be modified</t>
  </si>
  <si>
    <t>Reporting flow and structure:</t>
  </si>
  <si>
    <r>
      <t xml:space="preserve">The </t>
    </r>
    <r>
      <rPr>
        <i/>
        <sz val="11"/>
        <color theme="1"/>
        <rFont val="Calibri"/>
        <family val="2"/>
        <scheme val="minor"/>
      </rPr>
      <t>monitoring data</t>
    </r>
    <r>
      <rPr>
        <sz val="11"/>
        <color theme="1"/>
        <rFont val="Calibri"/>
        <family val="2"/>
        <scheme val="minor"/>
      </rPr>
      <t xml:space="preserve"> tab is structured as follows, to ensure operational efficiency:</t>
    </r>
  </si>
  <si>
    <t xml:space="preserve"> Flight Operational Data</t>
  </si>
  <si>
    <t>Planned Required Fuel</t>
  </si>
  <si>
    <t>Uplifted Fuel</t>
  </si>
  <si>
    <t>Planned tanked quantity for fuel safety rules</t>
  </si>
  <si>
    <t>Actual operational consumption</t>
  </si>
  <si>
    <t>Scope Checks</t>
  </si>
  <si>
    <t>Previous flight information</t>
  </si>
  <si>
    <t>Supporting Documentation</t>
  </si>
  <si>
    <t>Aircraft operator manual inputs</t>
  </si>
  <si>
    <t>Operator ICAO Call Sign</t>
  </si>
  <si>
    <t>Reporting Period</t>
  </si>
  <si>
    <t xml:space="preserve">Flights excluded from reporting obligations </t>
  </si>
  <si>
    <t>Code used in AO systems</t>
  </si>
  <si>
    <t>Humanitarian</t>
  </si>
  <si>
    <t>Military</t>
  </si>
  <si>
    <t>State</t>
  </si>
  <si>
    <t>Scientific</t>
  </si>
  <si>
    <t>Medical</t>
  </si>
  <si>
    <t>Fire-fighting</t>
  </si>
  <si>
    <t>Training</t>
  </si>
  <si>
    <t>Circular</t>
  </si>
  <si>
    <t>Repatriation</t>
  </si>
  <si>
    <t>AO Fuel scheme definition</t>
  </si>
  <si>
    <r>
      <rPr>
        <b/>
        <u/>
        <sz val="11"/>
        <color theme="1"/>
        <rFont val="Calibri"/>
        <family val="2"/>
        <scheme val="minor"/>
      </rPr>
      <t>Content:</t>
    </r>
    <r>
      <rPr>
        <sz val="11"/>
        <color theme="1"/>
        <rFont val="Calibri"/>
        <family val="2"/>
        <scheme val="minor"/>
      </rPr>
      <t xml:space="preserve">
</t>
    </r>
    <r>
      <rPr>
        <b/>
        <sz val="11"/>
        <color theme="1"/>
        <rFont val="Calibri"/>
        <family val="2"/>
        <scheme val="minor"/>
      </rPr>
      <t>For aircraft operators not following the EASA fuel scheme defined in the AMC</t>
    </r>
    <r>
      <rPr>
        <sz val="11"/>
        <color theme="1"/>
        <rFont val="Calibri"/>
        <family val="2"/>
        <scheme val="minor"/>
      </rPr>
      <t xml:space="preserve">, this tab povides the source for further explanation on the type of fuel scheme used and the fuel category definitions. </t>
    </r>
  </si>
  <si>
    <t>Is the aicraft operator using the EASA fuel scheme described below ? (Yes/no)</t>
  </si>
  <si>
    <t>If no, fill in the below table</t>
  </si>
  <si>
    <r>
      <rPr>
        <b/>
        <u/>
        <sz val="11"/>
        <color theme="1"/>
        <rFont val="Calibri"/>
        <family val="2"/>
        <scheme val="minor"/>
      </rPr>
      <t>Detail:</t>
    </r>
    <r>
      <rPr>
        <sz val="11"/>
        <color theme="1"/>
        <rFont val="Calibri"/>
        <family val="2"/>
        <scheme val="minor"/>
      </rPr>
      <t xml:space="preserve">
Considering the importance of the fuel category in the RFEUA reporting obligations, especially regarding the fuel uplifted for safety reasons, this tab serves at reconciling the definitions of fuel categories from other fuel schemes with the EASA one.
</t>
    </r>
    <r>
      <rPr>
        <b/>
        <i/>
        <sz val="11"/>
        <color theme="1"/>
        <rFont val="Calibri"/>
        <family val="2"/>
        <scheme val="minor"/>
      </rPr>
      <t xml:space="preserve">It should be noted that this tab needs to be updated only once and should not be updated further if the fuel scheme does not change, to the condition that the NCA and/or the verifier approves the new categories
</t>
    </r>
    <r>
      <rPr>
        <b/>
        <u/>
        <sz val="11"/>
        <color theme="1"/>
        <rFont val="Calibri"/>
        <family val="2"/>
        <scheme val="minor"/>
      </rPr>
      <t>Instructions:</t>
    </r>
    <r>
      <rPr>
        <u/>
        <sz val="11"/>
        <color theme="1"/>
        <rFont val="Calibri"/>
        <family val="2"/>
        <scheme val="minor"/>
      </rPr>
      <t xml:space="preserve">
</t>
    </r>
    <r>
      <rPr>
        <sz val="11"/>
        <color theme="1"/>
        <rFont val="Calibri"/>
        <family val="2"/>
        <scheme val="minor"/>
      </rPr>
      <t>Next to each EASA fuel categories, the AO should provide the corresponding fuel category in their fuel scheme alongside with the definition. This would ensure that none of the fuel category provided in the report captures Economic Tankering</t>
    </r>
  </si>
  <si>
    <t>Basic fuel scheme principle</t>
  </si>
  <si>
    <t>EASA AMC fuel categorisation</t>
  </si>
  <si>
    <t>EASA AMC definition</t>
  </si>
  <si>
    <t>RFEUA categorisation
(informative)</t>
  </si>
  <si>
    <t>AO applied Fuel Scheme</t>
  </si>
  <si>
    <t>Category definition</t>
  </si>
  <si>
    <t>Notes</t>
  </si>
  <si>
    <t>Legally required fuel</t>
  </si>
  <si>
    <t>Taxi fuel</t>
  </si>
  <si>
    <t>Expected fuel before take-off including the APU consumption</t>
  </si>
  <si>
    <t>Required fuel</t>
  </si>
  <si>
    <t>Trip fuel</t>
  </si>
  <si>
    <t>Fuel for take-off, climb, cruise, descent, approach, and landing</t>
  </si>
  <si>
    <t>Contingency fuel</t>
  </si>
  <si>
    <t>Fuel required to compensate for unforeseen factors either (higher of):</t>
  </si>
  <si>
    <t>Yearly Tanked Fuel Justified under Article 5(2)[3]</t>
  </si>
  <si>
    <t>-          5% of the planned trip fuel or</t>
  </si>
  <si>
    <t>-          an amount to fly for 5 minutes at holding speed at 1 500 ft (450 m) above the destination aerodrome</t>
  </si>
  <si>
    <t>Destination alternate fuel</t>
  </si>
  <si>
    <t>Fuel for missed approach and trip towards an alternate airport</t>
  </si>
  <si>
    <t>Final reserve fuel</t>
  </si>
  <si>
    <t>Required 30 minutes of fuel at holding speed 1500 ft above destination aerodrome according to CAT.OP.MPA.181(c)</t>
  </si>
  <si>
    <t>Additional fuel</t>
  </si>
  <si>
    <t>Include an amount of fuel that allows the aeroplane to proceed, in the event of an engine failure or loss of pressurisation</t>
  </si>
  <si>
    <t>Commander’s discretionary fuel</t>
  </si>
  <si>
    <t>Discretionary fuel</t>
  </si>
  <si>
    <t>Fuel at the sole discretion of the commander</t>
  </si>
  <si>
    <t>Extra fuel</t>
  </si>
  <si>
    <t>Include anticipated delays or specific operational constraints that can be predicted</t>
  </si>
  <si>
    <t>Other fuel</t>
  </si>
  <si>
    <t>N/A</t>
  </si>
  <si>
    <t>Economic tankering</t>
  </si>
  <si>
    <t>Exemption Article 5(3)</t>
  </si>
  <si>
    <r>
      <t xml:space="preserve">This section allows aircraft operators to enter their </t>
    </r>
    <r>
      <rPr>
        <b/>
        <sz val="11"/>
        <color theme="1"/>
        <rFont val="Calibri"/>
        <family val="2"/>
        <scheme val="minor"/>
      </rPr>
      <t>approved exempted routes</t>
    </r>
    <r>
      <rPr>
        <sz val="11"/>
        <color theme="1"/>
        <rFont val="Calibri"/>
        <family val="2"/>
        <scheme val="minor"/>
      </rPr>
      <t xml:space="preserve"> under Article 5(3) of the ReFuelEU Aviation regulation. After submitting a request via the EASA Sustainability Portal and receiving approval, operators can input</t>
    </r>
    <r>
      <rPr>
        <b/>
        <sz val="11"/>
        <color theme="1"/>
        <rFont val="Calibri"/>
        <family val="2"/>
        <scheme val="minor"/>
      </rPr>
      <t xml:space="preserve"> the exported data in the </t>
    </r>
    <r>
      <rPr>
        <b/>
        <i/>
        <sz val="11"/>
        <color theme="1"/>
        <rFont val="Calibri"/>
        <family val="2"/>
        <scheme val="minor"/>
      </rPr>
      <t>EASA SP Exemption Export</t>
    </r>
    <r>
      <rPr>
        <b/>
        <sz val="11"/>
        <color theme="1"/>
        <rFont val="Calibri"/>
        <family val="2"/>
        <scheme val="minor"/>
      </rPr>
      <t xml:space="preserve"> tab, ensuring it only includes their approved routes.</t>
    </r>
  </si>
  <si>
    <r>
      <rPr>
        <b/>
        <sz val="11"/>
        <color rgb="FFFF0000"/>
        <rFont val="Calibri"/>
        <family val="2"/>
        <scheme val="minor"/>
      </rPr>
      <t xml:space="preserve">Warning: </t>
    </r>
    <r>
      <rPr>
        <sz val="11"/>
        <color theme="1"/>
        <rFont val="Calibri"/>
        <family val="2"/>
        <scheme val="minor"/>
      </rPr>
      <t xml:space="preserve">Aircraft operators must drag the formulas down from cells B48 to D48 to capture all approved routes. Extend the formulas only to the number of rows specified in cell D45 Clear the contents if there is no exemption route applicable. </t>
    </r>
  </si>
  <si>
    <t>Total Approved Exemption as per EASA SP Exemption Export tab:</t>
  </si>
  <si>
    <t>Exempted Routes as per Article 5(3)</t>
  </si>
  <si>
    <t>Exemption start date</t>
  </si>
  <si>
    <t>Exemption end date</t>
  </si>
  <si>
    <t>Identifier</t>
  </si>
  <si>
    <t>Creation date</t>
  </si>
  <si>
    <t>Aircraft operator</t>
  </si>
  <si>
    <t>Status</t>
  </si>
  <si>
    <t>Departure airport</t>
  </si>
  <si>
    <t>Arrival airport</t>
  </si>
  <si>
    <t>Distance</t>
  </si>
  <si>
    <t>Last submission date</t>
  </si>
  <si>
    <t>Date from</t>
  </si>
  <si>
    <t>End date</t>
  </si>
  <si>
    <t>Type of exemption</t>
  </si>
  <si>
    <t>Clarification</t>
  </si>
  <si>
    <t>Supporting documents</t>
  </si>
  <si>
    <t>Supporting documents links</t>
  </si>
  <si>
    <t>Feedback documents</t>
  </si>
  <si>
    <t>Feedback documents links</t>
  </si>
  <si>
    <t>Feedback</t>
  </si>
  <si>
    <t>Approval Authority</t>
  </si>
  <si>
    <t>Decision by</t>
  </si>
  <si>
    <t>Decision date</t>
  </si>
  <si>
    <t>Created by</t>
  </si>
  <si>
    <t>Optional</t>
  </si>
  <si>
    <t>Checklist</t>
  </si>
  <si>
    <r>
      <t xml:space="preserve">In the checklist below, the operator is required to indicate whether they will be using an automated formula for each of the listed cells by selecting "Yes" or "No" from the dropdown menu.
If automated formula used in the </t>
    </r>
    <r>
      <rPr>
        <i/>
        <sz val="11"/>
        <color theme="1"/>
        <rFont val="Calibri"/>
        <family val="2"/>
        <scheme val="minor"/>
      </rPr>
      <t>Raw Input</t>
    </r>
    <r>
      <rPr>
        <sz val="11"/>
        <color theme="1"/>
        <rFont val="Calibri"/>
        <family val="2"/>
        <scheme val="minor"/>
      </rPr>
      <t xml:space="preserve"> tab is marked as No, the operator should specify the system or document from which the data is sourced in the "Sources" column.</t>
    </r>
  </si>
  <si>
    <t>Automated formula used in Raw Input tab</t>
  </si>
  <si>
    <t>Sources</t>
  </si>
  <si>
    <t>Unique ID</t>
  </si>
  <si>
    <t>S.no.</t>
  </si>
  <si>
    <t>Date of operation (UTC)</t>
  </si>
  <si>
    <t>AC registration</t>
  </si>
  <si>
    <t>Flight ID</t>
  </si>
  <si>
    <t>ICAO Call sign</t>
  </si>
  <si>
    <t>AC type</t>
  </si>
  <si>
    <t>Flight Type</t>
  </si>
  <si>
    <t xml:space="preserve">Departing Airport ICAO Code </t>
  </si>
  <si>
    <t xml:space="preserve">Departing Airport Name </t>
  </si>
  <si>
    <t>Departing Country Name</t>
  </si>
  <si>
    <t>Destination Airport ICAO Code</t>
  </si>
  <si>
    <t>Destination Airport</t>
  </si>
  <si>
    <t>Destination Country Name</t>
  </si>
  <si>
    <t>Departure Time/ Block-off time (UTC)</t>
  </si>
  <si>
    <t>Arrival Time/ Block-on Time(UTC)</t>
  </si>
  <si>
    <t>Block Time (hrs)</t>
  </si>
  <si>
    <t>Taxi Fuel (tonnes)</t>
  </si>
  <si>
    <t>Trip Fuel (tonnes)</t>
  </si>
  <si>
    <t>Aviation Fuel Required (tonnes)</t>
  </si>
  <si>
    <t>Volume</t>
  </si>
  <si>
    <t>Density</t>
  </si>
  <si>
    <t>Actual Aviation Fuel Uplifted (tonnes)</t>
  </si>
  <si>
    <t>Contingency Fuel (tonnes)</t>
  </si>
  <si>
    <t>Alternate Fuel (tonnes)</t>
  </si>
  <si>
    <t>Final Reserve (tonnes)</t>
  </si>
  <si>
    <t>Additional Fuel (tonnes)</t>
  </si>
  <si>
    <t>Discretionary Fuel (tonnes)</t>
  </si>
  <si>
    <t>Extra Fuel (tonnes)</t>
  </si>
  <si>
    <t>Fuel for other safety rules (tonnes)</t>
  </si>
  <si>
    <t>Total tanked quantity justified (tonnes)</t>
  </si>
  <si>
    <t>Economic tankering category in the flight plan</t>
  </si>
  <si>
    <t>Block Off (tonnes)</t>
  </si>
  <si>
    <t>Block On (tonnes)</t>
  </si>
  <si>
    <t>Actual Consumption (tonnes)</t>
  </si>
  <si>
    <t>Departing Union Airport (Yes/No)</t>
  </si>
  <si>
    <t>Arriving Union Airport (Yes/No)</t>
  </si>
  <si>
    <t xml:space="preserve">Flight type Scope </t>
  </si>
  <si>
    <t>Exemption (Article 5(3))</t>
  </si>
  <si>
    <t>ReFuel Reportable</t>
  </si>
  <si>
    <t>Previous Flight required?</t>
  </si>
  <si>
    <t>Previous Flight's Unique ID</t>
  </si>
  <si>
    <t>OFD (Tonnes) (n-1)</t>
  </si>
  <si>
    <t>Total Tanked Fuel Justified (n-1)</t>
  </si>
  <si>
    <t>Justification under Column H</t>
  </si>
  <si>
    <t>Tanked fuel for Safety Reason  (Column H)</t>
  </si>
  <si>
    <t>Supporting documentation</t>
  </si>
  <si>
    <t>Serial No</t>
  </si>
  <si>
    <t>Volume (Litres)</t>
  </si>
  <si>
    <t>Supporting documents (as per Art5 guidelines)</t>
  </si>
  <si>
    <t>Data Gap</t>
  </si>
  <si>
    <t>Name of the document or link?</t>
  </si>
  <si>
    <t>Planned Required Fuel (n-1)</t>
  </si>
  <si>
    <t>Actual operational consumption (n-1)</t>
  </si>
  <si>
    <t>Outputs for Column H justification</t>
  </si>
  <si>
    <t>Justification category</t>
  </si>
  <si>
    <t>Extra fuel Justification</t>
  </si>
  <si>
    <t>Checks</t>
  </si>
  <si>
    <t>Union Airport Name</t>
  </si>
  <si>
    <t>ICAO Code of Union Airport</t>
  </si>
  <si>
    <t>Total flights operated departing from the Union Airport
(Nº flights)</t>
  </si>
  <si>
    <t>Total flights hours operated departing from the Union Airport
(Nº hours)</t>
  </si>
  <si>
    <t>Yearly aviation fuel required 
(tonnes)</t>
  </si>
  <si>
    <t>Yearly actual aviation fuel uplifted 
(tonnes)</t>
  </si>
  <si>
    <t>Yearly non-tanked quantity 
(tonnes)</t>
  </si>
  <si>
    <t>Yearly tanked quantity for fuel safety rules
 (tonnes)</t>
  </si>
  <si>
    <t>Percentage Of Data Gaps</t>
  </si>
  <si>
    <t>Number of Flights Impacted</t>
  </si>
  <si>
    <t>Type of data missing</t>
  </si>
  <si>
    <t>Reason</t>
  </si>
  <si>
    <t xml:space="preserve">Mitigation Process </t>
  </si>
  <si>
    <t>airport_iata_code</t>
  </si>
  <si>
    <t>airport_icao_code</t>
  </si>
  <si>
    <t>airport_name</t>
  </si>
  <si>
    <t>city</t>
  </si>
  <si>
    <t>country</t>
  </si>
  <si>
    <t>union_airport</t>
  </si>
  <si>
    <t>SZG</t>
  </si>
  <si>
    <t>LOWS</t>
  </si>
  <si>
    <t>Salzburg</t>
  </si>
  <si>
    <t>Austria</t>
  </si>
  <si>
    <t>Yes</t>
  </si>
  <si>
    <t>VIE</t>
  </si>
  <si>
    <t>LOWW</t>
  </si>
  <si>
    <t>Wien-Schwechat</t>
  </si>
  <si>
    <t>Vienna</t>
  </si>
  <si>
    <t>BRU</t>
  </si>
  <si>
    <t>EBBR</t>
  </si>
  <si>
    <t>Brussels-National</t>
  </si>
  <si>
    <t>Brussels</t>
  </si>
  <si>
    <t>Belgium</t>
  </si>
  <si>
    <t>CRL</t>
  </si>
  <si>
    <t>EBCI</t>
  </si>
  <si>
    <t>Charleroi/Brussels South</t>
  </si>
  <si>
    <t>Charleroi</t>
  </si>
  <si>
    <t>LGG</t>
  </si>
  <si>
    <t>EBLG</t>
  </si>
  <si>
    <t>Liège/Liege (Civil)</t>
  </si>
  <si>
    <t>Liege</t>
  </si>
  <si>
    <t>BOJ</t>
  </si>
  <si>
    <t>LBBG</t>
  </si>
  <si>
    <t>Burgas</t>
  </si>
  <si>
    <t>Bourgas</t>
  </si>
  <si>
    <t>Bulgaria</t>
  </si>
  <si>
    <t>SOF</t>
  </si>
  <si>
    <t>LBSF</t>
  </si>
  <si>
    <t>Sofia</t>
  </si>
  <si>
    <t>VAR</t>
  </si>
  <si>
    <t>LBWN</t>
  </si>
  <si>
    <t>Varna</t>
  </si>
  <si>
    <t>DBV</t>
  </si>
  <si>
    <t>LDDU</t>
  </si>
  <si>
    <t>Dubrovnik</t>
  </si>
  <si>
    <t>Croatia</t>
  </si>
  <si>
    <t>SPU</t>
  </si>
  <si>
    <t>LDSP</t>
  </si>
  <si>
    <t>Split</t>
  </si>
  <si>
    <t>ZAG</t>
  </si>
  <si>
    <t>LDZA</t>
  </si>
  <si>
    <t>Zagreb</t>
  </si>
  <si>
    <t>ZAD</t>
  </si>
  <si>
    <t>LDZD</t>
  </si>
  <si>
    <t>Zadar</t>
  </si>
  <si>
    <t>LCA</t>
  </si>
  <si>
    <t>LCLK</t>
  </si>
  <si>
    <t>Larnaka</t>
  </si>
  <si>
    <t>Larnaca</t>
  </si>
  <si>
    <t>Cyprus</t>
  </si>
  <si>
    <t>PFO</t>
  </si>
  <si>
    <t>LCPH</t>
  </si>
  <si>
    <t>Pafos</t>
  </si>
  <si>
    <t>Paphos</t>
  </si>
  <si>
    <t>PRG</t>
  </si>
  <si>
    <t>LKPR</t>
  </si>
  <si>
    <t>Ruzyne</t>
  </si>
  <si>
    <t>Prague</t>
  </si>
  <si>
    <t>Czechia</t>
  </si>
  <si>
    <t>BLL</t>
  </si>
  <si>
    <t>EKBI</t>
  </si>
  <si>
    <t>Billund</t>
  </si>
  <si>
    <t>Denmark</t>
  </si>
  <si>
    <t>CPH</t>
  </si>
  <si>
    <t>EKCH</t>
  </si>
  <si>
    <t>Kobenhavn/Kastrup</t>
  </si>
  <si>
    <t>Copenhagen</t>
  </si>
  <si>
    <t>AAL</t>
  </si>
  <si>
    <t>EKYT</t>
  </si>
  <si>
    <t>Aalborg</t>
  </si>
  <si>
    <t>TLL</t>
  </si>
  <si>
    <t>EETN</t>
  </si>
  <si>
    <t>Tallinn/Ulemiste</t>
  </si>
  <si>
    <t>Tallinn-ulemiste International</t>
  </si>
  <si>
    <t>Estonia</t>
  </si>
  <si>
    <t>HEL</t>
  </si>
  <si>
    <t>EFHK</t>
  </si>
  <si>
    <t>Helsinki Vantaa</t>
  </si>
  <si>
    <t>Helsinki</t>
  </si>
  <si>
    <t>Finland</t>
  </si>
  <si>
    <t>BOD</t>
  </si>
  <si>
    <t>LFBD</t>
  </si>
  <si>
    <t>Bordeaux-Merignac</t>
  </si>
  <si>
    <t>Bordeaux</t>
  </si>
  <si>
    <t>France</t>
  </si>
  <si>
    <t>TLS</t>
  </si>
  <si>
    <t>LFBO</t>
  </si>
  <si>
    <t>Toulouse-Blagnac</t>
  </si>
  <si>
    <t>Toulouse</t>
  </si>
  <si>
    <t>BIQ</t>
  </si>
  <si>
    <t>LFBZ</t>
  </si>
  <si>
    <t>Biarritz</t>
  </si>
  <si>
    <t>Biarritz-bayonne</t>
  </si>
  <si>
    <t>BIA</t>
  </si>
  <si>
    <t>LFKB</t>
  </si>
  <si>
    <t>Bastia-Poretta</t>
  </si>
  <si>
    <t>Bastia</t>
  </si>
  <si>
    <t>FSC</t>
  </si>
  <si>
    <t>LFKF</t>
  </si>
  <si>
    <t>Figari-Sud Corse</t>
  </si>
  <si>
    <t>Figari</t>
  </si>
  <si>
    <t>AJA</t>
  </si>
  <si>
    <t>LFKJ</t>
  </si>
  <si>
    <t>Ajaccio</t>
  </si>
  <si>
    <t>LYS</t>
  </si>
  <si>
    <t>LFLL</t>
  </si>
  <si>
    <t>Lyon</t>
  </si>
  <si>
    <t>MRS</t>
  </si>
  <si>
    <t>LFML</t>
  </si>
  <si>
    <t>Marseille Provence</t>
  </si>
  <si>
    <t>Marseille</t>
  </si>
  <si>
    <t>NCE</t>
  </si>
  <si>
    <t>LFMN</t>
  </si>
  <si>
    <t>Nice-Côte d'Azur</t>
  </si>
  <si>
    <t>Nice</t>
  </si>
  <si>
    <t>MPL</t>
  </si>
  <si>
    <t>LFMT</t>
  </si>
  <si>
    <t>Montpellier-Méditerranée</t>
  </si>
  <si>
    <t>Montpellier</t>
  </si>
  <si>
    <t>CDG</t>
  </si>
  <si>
    <t>LFPG</t>
  </si>
  <si>
    <t>Paris Charles de Gaulle</t>
  </si>
  <si>
    <t>Paris</t>
  </si>
  <si>
    <t>ORY</t>
  </si>
  <si>
    <t>LFPO</t>
  </si>
  <si>
    <t>Paris Orly</t>
  </si>
  <si>
    <t>LIL</t>
  </si>
  <si>
    <t>LFQQ</t>
  </si>
  <si>
    <t>Lille</t>
  </si>
  <si>
    <t>NTE</t>
  </si>
  <si>
    <t>LFRS</t>
  </si>
  <si>
    <t>Nantes Atlantique</t>
  </si>
  <si>
    <t>Nantes</t>
  </si>
  <si>
    <t>SXB</t>
  </si>
  <si>
    <t>LFST</t>
  </si>
  <si>
    <t>Strasbourg</t>
  </si>
  <si>
    <t>BSL</t>
  </si>
  <si>
    <t>LFSB</t>
  </si>
  <si>
    <t>EuroAirport Basel Mulhouse Freiburg</t>
  </si>
  <si>
    <t>BVA</t>
  </si>
  <si>
    <t>LFOB</t>
  </si>
  <si>
    <t>Beauvais-Tillé</t>
  </si>
  <si>
    <t>DRS</t>
  </si>
  <si>
    <t>EDDC</t>
  </si>
  <si>
    <t>Dresden</t>
  </si>
  <si>
    <t>Germany</t>
  </si>
  <si>
    <t>FRA</t>
  </si>
  <si>
    <t>EDDF</t>
  </si>
  <si>
    <t>Frankfurt am Main</t>
  </si>
  <si>
    <t>Frankfurt</t>
  </si>
  <si>
    <t>FMO</t>
  </si>
  <si>
    <t>EDDG</t>
  </si>
  <si>
    <t>Munster/Osnabruck</t>
  </si>
  <si>
    <t>Munster</t>
  </si>
  <si>
    <t>HAM</t>
  </si>
  <si>
    <t>EDDH</t>
  </si>
  <si>
    <t>Hamburg</t>
  </si>
  <si>
    <t>CGN</t>
  </si>
  <si>
    <t>EDDK</t>
  </si>
  <si>
    <t>Cologne-Bonn</t>
  </si>
  <si>
    <t>Cologne</t>
  </si>
  <si>
    <t>DUS</t>
  </si>
  <si>
    <t>EDDL</t>
  </si>
  <si>
    <t>Dusseldorf</t>
  </si>
  <si>
    <t>Duesseldorf</t>
  </si>
  <si>
    <t>MUC</t>
  </si>
  <si>
    <t>EDDM</t>
  </si>
  <si>
    <t>München</t>
  </si>
  <si>
    <t>Munich</t>
  </si>
  <si>
    <t>NUE</t>
  </si>
  <si>
    <t>EDDN</t>
  </si>
  <si>
    <t>Nurnberg</t>
  </si>
  <si>
    <t>Nuernberg</t>
  </si>
  <si>
    <t>LEJ</t>
  </si>
  <si>
    <t>EDDP</t>
  </si>
  <si>
    <t>Leipzig/Halle</t>
  </si>
  <si>
    <t>Leipzig</t>
  </si>
  <si>
    <t>STR</t>
  </si>
  <si>
    <t>EDDS</t>
  </si>
  <si>
    <t>Stuttgart</t>
  </si>
  <si>
    <t>HAJ</t>
  </si>
  <si>
    <t>EDDV</t>
  </si>
  <si>
    <t>Hannover</t>
  </si>
  <si>
    <t>BRE</t>
  </si>
  <si>
    <t>EDDW</t>
  </si>
  <si>
    <t>Bremen</t>
  </si>
  <si>
    <t>HHN</t>
  </si>
  <si>
    <t>EDFH</t>
  </si>
  <si>
    <t>Hahn</t>
  </si>
  <si>
    <t>DTM</t>
  </si>
  <si>
    <t>EDLW</t>
  </si>
  <si>
    <t>Dortmund-Wickede</t>
  </si>
  <si>
    <t>Dortmund</t>
  </si>
  <si>
    <t>FMM</t>
  </si>
  <si>
    <t>EDJA</t>
  </si>
  <si>
    <t>Allgäu</t>
  </si>
  <si>
    <t>Memmingen</t>
  </si>
  <si>
    <t>FKB</t>
  </si>
  <si>
    <t>EDSB</t>
  </si>
  <si>
    <t>Karlsruhe/Baden-Baden</t>
  </si>
  <si>
    <t>NRN</t>
  </si>
  <si>
    <t>EDLV</t>
  </si>
  <si>
    <t>Niederrhein</t>
  </si>
  <si>
    <t>Weeze</t>
  </si>
  <si>
    <t>BER</t>
  </si>
  <si>
    <t>EDDB</t>
  </si>
  <si>
    <t>Berlin Brandenburg</t>
  </si>
  <si>
    <t>Berlin</t>
  </si>
  <si>
    <t>HER</t>
  </si>
  <si>
    <t>LGIR</t>
  </si>
  <si>
    <t>Iraklion</t>
  </si>
  <si>
    <t>Heraklion</t>
  </si>
  <si>
    <t>Greece</t>
  </si>
  <si>
    <t>EFL</t>
  </si>
  <si>
    <t>LGKF</t>
  </si>
  <si>
    <t>Kefallinia</t>
  </si>
  <si>
    <t>Keffallinia</t>
  </si>
  <si>
    <t>KGS</t>
  </si>
  <si>
    <t>LGKO</t>
  </si>
  <si>
    <t>Kos</t>
  </si>
  <si>
    <t>CFU</t>
  </si>
  <si>
    <t>LGKR</t>
  </si>
  <si>
    <t>Kerkira</t>
  </si>
  <si>
    <t>Kerkyra/corfu</t>
  </si>
  <si>
    <t>JMK</t>
  </si>
  <si>
    <t>LGMK</t>
  </si>
  <si>
    <t>Mikonos</t>
  </si>
  <si>
    <t>Mykonos</t>
  </si>
  <si>
    <t>RHO</t>
  </si>
  <si>
    <t>LGRP</t>
  </si>
  <si>
    <t>Rodos</t>
  </si>
  <si>
    <t>Rhodos</t>
  </si>
  <si>
    <t>CHQ</t>
  </si>
  <si>
    <t>LGSA</t>
  </si>
  <si>
    <t>Chania</t>
  </si>
  <si>
    <t>JTR</t>
  </si>
  <si>
    <t>LGSR</t>
  </si>
  <si>
    <t>Santorini</t>
  </si>
  <si>
    <t>Thira</t>
  </si>
  <si>
    <t>SKG</t>
  </si>
  <si>
    <t>LGTS</t>
  </si>
  <si>
    <t>Thessaloniki</t>
  </si>
  <si>
    <t>ZTH</t>
  </si>
  <si>
    <t>LGZA</t>
  </si>
  <si>
    <t>Zakinthos</t>
  </si>
  <si>
    <t>Zakynthos</t>
  </si>
  <si>
    <t>ATH</t>
  </si>
  <si>
    <t>LGAV</t>
  </si>
  <si>
    <t>Athens International</t>
  </si>
  <si>
    <t>Athens</t>
  </si>
  <si>
    <t>BUD</t>
  </si>
  <si>
    <t>LHBP</t>
  </si>
  <si>
    <t>Budapest Ferenc Liszt International</t>
  </si>
  <si>
    <t>Budapest</t>
  </si>
  <si>
    <t>Hungary</t>
  </si>
  <si>
    <t>ORK</t>
  </si>
  <si>
    <t>EICK</t>
  </si>
  <si>
    <t>Cork</t>
  </si>
  <si>
    <t>Ireland</t>
  </si>
  <si>
    <t>DUB</t>
  </si>
  <si>
    <t>EIDW</t>
  </si>
  <si>
    <t>Dublin</t>
  </si>
  <si>
    <t>SNN</t>
  </si>
  <si>
    <t>EINN</t>
  </si>
  <si>
    <t>Shannon</t>
  </si>
  <si>
    <t>BRI</t>
  </si>
  <si>
    <t>LIBD</t>
  </si>
  <si>
    <t>Bari</t>
  </si>
  <si>
    <t>Italy</t>
  </si>
  <si>
    <t>BDS</t>
  </si>
  <si>
    <t>LIBR</t>
  </si>
  <si>
    <t>Brindisi</t>
  </si>
  <si>
    <t>SUF</t>
  </si>
  <si>
    <t>LICA</t>
  </si>
  <si>
    <t>Lamezia Terme</t>
  </si>
  <si>
    <t>Lamezia</t>
  </si>
  <si>
    <t>CTA</t>
  </si>
  <si>
    <t>LICC</t>
  </si>
  <si>
    <t>Catania-Fontanarossa</t>
  </si>
  <si>
    <t>Catania</t>
  </si>
  <si>
    <t>PMO</t>
  </si>
  <si>
    <t>LICJ</t>
  </si>
  <si>
    <t>Palermo</t>
  </si>
  <si>
    <t>TPS</t>
  </si>
  <si>
    <t>LICT</t>
  </si>
  <si>
    <t>Trapani-Birgi</t>
  </si>
  <si>
    <t>Trapani</t>
  </si>
  <si>
    <t>AHO</t>
  </si>
  <si>
    <t>LIEA</t>
  </si>
  <si>
    <t>Alghero</t>
  </si>
  <si>
    <t>CAG</t>
  </si>
  <si>
    <t>LIEE</t>
  </si>
  <si>
    <t>Elmas</t>
  </si>
  <si>
    <t>Cagliari</t>
  </si>
  <si>
    <t>OLB</t>
  </si>
  <si>
    <t>LIEO</t>
  </si>
  <si>
    <t>Olbia</t>
  </si>
  <si>
    <t>MXP</t>
  </si>
  <si>
    <t>LIMC</t>
  </si>
  <si>
    <t>Milano Malpensa</t>
  </si>
  <si>
    <t>Milano</t>
  </si>
  <si>
    <t>TRN</t>
  </si>
  <si>
    <t>LIMF</t>
  </si>
  <si>
    <t>Torino</t>
  </si>
  <si>
    <t>GOA</t>
  </si>
  <si>
    <t>LIMJ</t>
  </si>
  <si>
    <t>Genova</t>
  </si>
  <si>
    <t>Genoa</t>
  </si>
  <si>
    <t>LIN</t>
  </si>
  <si>
    <t>LIML</t>
  </si>
  <si>
    <t>Milano Linate</t>
  </si>
  <si>
    <t>Milan</t>
  </si>
  <si>
    <t>BLQ</t>
  </si>
  <si>
    <t>LIPE</t>
  </si>
  <si>
    <t>Bologna</t>
  </si>
  <si>
    <t>TSF</t>
  </si>
  <si>
    <t>LIPH</t>
  </si>
  <si>
    <t>Treviso</t>
  </si>
  <si>
    <t>VRN</t>
  </si>
  <si>
    <t>LIPX</t>
  </si>
  <si>
    <t>Verona Villafranca</t>
  </si>
  <si>
    <t>Villafranca</t>
  </si>
  <si>
    <t>VCE</t>
  </si>
  <si>
    <t>LIPZ</t>
  </si>
  <si>
    <t>Venezia</t>
  </si>
  <si>
    <t>Venice</t>
  </si>
  <si>
    <t>FCO</t>
  </si>
  <si>
    <t>LIRF</t>
  </si>
  <si>
    <t>Roma Fiumicino</t>
  </si>
  <si>
    <t>Rome</t>
  </si>
  <si>
    <t>NAP</t>
  </si>
  <si>
    <t>LIRN</t>
  </si>
  <si>
    <t>Napoli-Capodichino</t>
  </si>
  <si>
    <t>Naples</t>
  </si>
  <si>
    <t>PSA</t>
  </si>
  <si>
    <t>LIRP</t>
  </si>
  <si>
    <t>Pisa</t>
  </si>
  <si>
    <t>FLR</t>
  </si>
  <si>
    <t>LIRQ</t>
  </si>
  <si>
    <t>Firenze-Peretola</t>
  </si>
  <si>
    <t>Florence</t>
  </si>
  <si>
    <t>BGY</t>
  </si>
  <si>
    <t>LIME</t>
  </si>
  <si>
    <t>Milan Bergamo</t>
  </si>
  <si>
    <t>CIA</t>
  </si>
  <si>
    <t>LIRA</t>
  </si>
  <si>
    <t>Ciampino</t>
  </si>
  <si>
    <t>RIX</t>
  </si>
  <si>
    <t>EVRA</t>
  </si>
  <si>
    <t>Riga</t>
  </si>
  <si>
    <t>Latvia</t>
  </si>
  <si>
    <t>KUN</t>
  </si>
  <si>
    <t>EYKA</t>
  </si>
  <si>
    <t>Kaunas</t>
  </si>
  <si>
    <t>Lithuania</t>
  </si>
  <si>
    <t>VNO</t>
  </si>
  <si>
    <t>EYVI</t>
  </si>
  <si>
    <t>Vilnius</t>
  </si>
  <si>
    <t>LUX</t>
  </si>
  <si>
    <t>ELLX</t>
  </si>
  <si>
    <t>Luxembourg</t>
  </si>
  <si>
    <t>MLA</t>
  </si>
  <si>
    <t>LMML</t>
  </si>
  <si>
    <t>Luqa</t>
  </si>
  <si>
    <t>Malta</t>
  </si>
  <si>
    <t>AMS</t>
  </si>
  <si>
    <t>EHAM</t>
  </si>
  <si>
    <t>Amsterdam Schiphol</t>
  </si>
  <si>
    <t>Amsterdam</t>
  </si>
  <si>
    <t>Netherlands</t>
  </si>
  <si>
    <t>EIN</t>
  </si>
  <si>
    <t>EHEH</t>
  </si>
  <si>
    <t>Eindhoven</t>
  </si>
  <si>
    <t>RTM</t>
  </si>
  <si>
    <t>EHRD</t>
  </si>
  <si>
    <t>Rotterdam</t>
  </si>
  <si>
    <t>GDN</t>
  </si>
  <si>
    <t>EPGD</t>
  </si>
  <si>
    <t>Gdańsk im. Lecha Wałęsy</t>
  </si>
  <si>
    <t>Gdansk</t>
  </si>
  <si>
    <t>Poland</t>
  </si>
  <si>
    <t>KRK</t>
  </si>
  <si>
    <t>EPKK</t>
  </si>
  <si>
    <t>Kraków-Balice</t>
  </si>
  <si>
    <t>Krakow</t>
  </si>
  <si>
    <t>KTW</t>
  </si>
  <si>
    <t>EPKT</t>
  </si>
  <si>
    <t>Katowice-Pyrzowice</t>
  </si>
  <si>
    <t>Katowice</t>
  </si>
  <si>
    <t>POZ</t>
  </si>
  <si>
    <t>EPPO</t>
  </si>
  <si>
    <t>Poznań-Ławica</t>
  </si>
  <si>
    <t>Poznan</t>
  </si>
  <si>
    <t>WAW</t>
  </si>
  <si>
    <t>EPWA</t>
  </si>
  <si>
    <t>Lotnisko Chopina w Warszawie</t>
  </si>
  <si>
    <t>Warsaw</t>
  </si>
  <si>
    <t>WRO</t>
  </si>
  <si>
    <t>EPWR</t>
  </si>
  <si>
    <t>Wrocław-Strachowice</t>
  </si>
  <si>
    <t>Wroclaw</t>
  </si>
  <si>
    <t>WMI</t>
  </si>
  <si>
    <t>EPMO</t>
  </si>
  <si>
    <t>Warszawa/Modlin</t>
  </si>
  <si>
    <t>FAO</t>
  </si>
  <si>
    <t>LPFR</t>
  </si>
  <si>
    <t>Faro</t>
  </si>
  <si>
    <t>Portugal</t>
  </si>
  <si>
    <t>OPO</t>
  </si>
  <si>
    <t>LPPR</t>
  </si>
  <si>
    <t>Porto</t>
  </si>
  <si>
    <t>LIS</t>
  </si>
  <si>
    <t>LPPT</t>
  </si>
  <si>
    <t>Lisboa</t>
  </si>
  <si>
    <t>Lisbon</t>
  </si>
  <si>
    <t>CLJ</t>
  </si>
  <si>
    <t>LRCL</t>
  </si>
  <si>
    <t>Cluj Napoca Someșeni</t>
  </si>
  <si>
    <t>Cluj-napoca</t>
  </si>
  <si>
    <t>Romania</t>
  </si>
  <si>
    <t>IAS</t>
  </si>
  <si>
    <t>LRIA</t>
  </si>
  <si>
    <t>Iași/Iași</t>
  </si>
  <si>
    <t>Iasi</t>
  </si>
  <si>
    <t>OTP</t>
  </si>
  <si>
    <t>LROP</t>
  </si>
  <si>
    <t>București/Otopeni</t>
  </si>
  <si>
    <t>Bucharest</t>
  </si>
  <si>
    <t>TSR</t>
  </si>
  <si>
    <t>LRTR</t>
  </si>
  <si>
    <t>Timișoara/Giarmata</t>
  </si>
  <si>
    <t>Timisoara</t>
  </si>
  <si>
    <t>BTS</t>
  </si>
  <si>
    <t>LZIB</t>
  </si>
  <si>
    <t>Bratislava</t>
  </si>
  <si>
    <t>Slovakia</t>
  </si>
  <si>
    <t>LJU</t>
  </si>
  <si>
    <t>LJLJ</t>
  </si>
  <si>
    <t>Ljubljana</t>
  </si>
  <si>
    <t>Slovenia</t>
  </si>
  <si>
    <t>ALC</t>
  </si>
  <si>
    <t>LEAL</t>
  </si>
  <si>
    <t>Alicante</t>
  </si>
  <si>
    <t>Spain</t>
  </si>
  <si>
    <t>OVD</t>
  </si>
  <si>
    <t>LEAS</t>
  </si>
  <si>
    <t>Asturias</t>
  </si>
  <si>
    <t>Aviles</t>
  </si>
  <si>
    <t>BIO</t>
  </si>
  <si>
    <t>LEBB</t>
  </si>
  <si>
    <t>Bilbao</t>
  </si>
  <si>
    <t>BCN</t>
  </si>
  <si>
    <t>LEBL</t>
  </si>
  <si>
    <t>Barcelona</t>
  </si>
  <si>
    <t>LCG</t>
  </si>
  <si>
    <t>LECO</t>
  </si>
  <si>
    <t>La Coruña</t>
  </si>
  <si>
    <t>La Coruna</t>
  </si>
  <si>
    <t>GRO</t>
  </si>
  <si>
    <t>LEGE</t>
  </si>
  <si>
    <t>Girona/Costa Brava</t>
  </si>
  <si>
    <t>Gerona</t>
  </si>
  <si>
    <t>GRX</t>
  </si>
  <si>
    <t>LEGR</t>
  </si>
  <si>
    <t>Granada</t>
  </si>
  <si>
    <t>IBZ</t>
  </si>
  <si>
    <t>LEIB</t>
  </si>
  <si>
    <t>Ibiza</t>
  </si>
  <si>
    <t>XRY</t>
  </si>
  <si>
    <t>LEJR</t>
  </si>
  <si>
    <t>Jerez</t>
  </si>
  <si>
    <t>MAD</t>
  </si>
  <si>
    <t>LEMD</t>
  </si>
  <si>
    <t>Madrid/Barajas</t>
  </si>
  <si>
    <t>Madrid</t>
  </si>
  <si>
    <t>AGP</t>
  </si>
  <si>
    <t>LEMG</t>
  </si>
  <si>
    <t>Málaga</t>
  </si>
  <si>
    <t>Malaga</t>
  </si>
  <si>
    <t>MAH</t>
  </si>
  <si>
    <t>LEMH</t>
  </si>
  <si>
    <t>Menorca</t>
  </si>
  <si>
    <t>REU</t>
  </si>
  <si>
    <t>LERS</t>
  </si>
  <si>
    <t>Reus</t>
  </si>
  <si>
    <t>SCQ</t>
  </si>
  <si>
    <t>LEST</t>
  </si>
  <si>
    <t>Santiago</t>
  </si>
  <si>
    <t>VLC</t>
  </si>
  <si>
    <t>LEVC</t>
  </si>
  <si>
    <t>Valencia</t>
  </si>
  <si>
    <t>VGO</t>
  </si>
  <si>
    <t>LEVX</t>
  </si>
  <si>
    <t>Vigo</t>
  </si>
  <si>
    <t>SDR</t>
  </si>
  <si>
    <t>LEXJ</t>
  </si>
  <si>
    <t>Santander</t>
  </si>
  <si>
    <t>ZAZ</t>
  </si>
  <si>
    <t>LEZG</t>
  </si>
  <si>
    <t>Zaragoza</t>
  </si>
  <si>
    <t>SVQ</t>
  </si>
  <si>
    <t>LEZL</t>
  </si>
  <si>
    <t>Sevilla</t>
  </si>
  <si>
    <t>PMI</t>
  </si>
  <si>
    <t>LEPA</t>
  </si>
  <si>
    <t>Palma de Mallorca</t>
  </si>
  <si>
    <t>RMU</t>
  </si>
  <si>
    <t>LEMI</t>
  </si>
  <si>
    <t>Murcia</t>
  </si>
  <si>
    <t>Baicheng</t>
  </si>
  <si>
    <t>GOT</t>
  </si>
  <si>
    <t>ESGG</t>
  </si>
  <si>
    <t>Göteborg/Landvetter</t>
  </si>
  <si>
    <t>Gothenborg</t>
  </si>
  <si>
    <t>Sweden</t>
  </si>
  <si>
    <t>LLA</t>
  </si>
  <si>
    <t>ESPA</t>
  </si>
  <si>
    <t>Luleå/Kallax</t>
  </si>
  <si>
    <t>Lulea</t>
  </si>
  <si>
    <t>ARN</t>
  </si>
  <si>
    <t>ESSA</t>
  </si>
  <si>
    <t>Stockholm-Arlanda</t>
  </si>
  <si>
    <t>Stockholm</t>
  </si>
  <si>
    <t>MMX</t>
  </si>
  <si>
    <t>ESMS</t>
  </si>
  <si>
    <t>Malmö/Sturup</t>
  </si>
  <si>
    <t>BMA</t>
  </si>
  <si>
    <t>ESSB</t>
  </si>
  <si>
    <t>Stockholm/Bromma</t>
  </si>
  <si>
    <t>Typo in AO Assumptions tab, row 16, adjusted</t>
  </si>
  <si>
    <r>
      <rPr>
        <sz val="11"/>
        <rFont val="Calibri"/>
        <family val="2"/>
        <scheme val="minor"/>
      </rPr>
      <t xml:space="preserve">Drag down the formula from the seveth row to the latest ICAO code of column B for rest of the columns.
Copy paste the content of the table below as value in the ReFuelEU Aviation reporting template.
</t>
    </r>
    <r>
      <rPr>
        <b/>
        <sz val="11"/>
        <rFont val="Calibri"/>
        <family val="2"/>
        <scheme val="minor"/>
      </rPr>
      <t xml:space="preserve">
</t>
    </r>
    <r>
      <rPr>
        <b/>
        <sz val="11"/>
        <color rgb="FFFF0000"/>
        <rFont val="Calibri"/>
        <family val="2"/>
        <scheme val="minor"/>
      </rPr>
      <t>Warning:</t>
    </r>
    <r>
      <rPr>
        <b/>
        <sz val="11"/>
        <rFont val="Calibri"/>
        <family val="2"/>
        <scheme val="minor"/>
      </rPr>
      <t xml:space="preserve"> If data is copy pasted in the ReFuel EU Aviation Template for aircraft operators, the formatting rules and formulas might not work anymore, please verify they are applied correctly.</t>
    </r>
  </si>
  <si>
    <t>Version 1.5</t>
  </si>
  <si>
    <r>
      <rPr>
        <b/>
        <sz val="11"/>
        <color theme="1"/>
        <rFont val="Calibri"/>
        <family val="2"/>
        <scheme val="minor"/>
      </rPr>
      <t xml:space="preserve">AO Reporting Template column H: </t>
    </r>
    <r>
      <rPr>
        <sz val="11"/>
        <color theme="1"/>
        <rFont val="Calibri"/>
        <family val="2"/>
        <scheme val="minor"/>
      </rPr>
      <t>The formula is consistently replicated across rows.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</si>
</sst>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ss;@"/>
    <numFmt numFmtId="165" formatCode="0.0"/>
  </numFmts>
  <fonts count="47">
    <font>
      <sz val="11"/>
      <color theme="1"/>
      <name val="Calibri"/>
      <family val="2"/>
      <scheme val="minor"/>
    </font>
    <font>
      <b/>
      <sz val="11"/>
      <color theme="0"/>
      <name val="Calibri"/>
      <family val="2"/>
      <scheme val="minor"/>
    </font>
    <font>
      <b/>
      <sz val="11"/>
      <color theme="0" tint="-4.9989318521683403E-2"/>
      <name val="Calibri"/>
      <family val="2"/>
      <scheme val="minor"/>
    </font>
    <font>
      <b/>
      <sz val="11"/>
      <color theme="1"/>
      <name val="Calibri"/>
      <family val="2"/>
      <scheme val="minor"/>
    </font>
    <font>
      <sz val="11"/>
      <color theme="1"/>
      <name val="DM Sans 14pt"/>
    </font>
    <font>
      <sz val="11"/>
      <color theme="1"/>
      <name val="Calibri"/>
      <family val="2"/>
      <scheme val="minor"/>
    </font>
    <font>
      <sz val="10"/>
      <color theme="1"/>
      <name val="DM Sans Medium"/>
    </font>
    <font>
      <b/>
      <sz val="14"/>
      <color theme="1"/>
      <name val="Calibri"/>
      <family val="2"/>
      <scheme val="minor"/>
    </font>
    <font>
      <sz val="9"/>
      <color indexed="81"/>
      <name val="Tahoma"/>
      <family val="2"/>
    </font>
    <font>
      <b/>
      <sz val="9"/>
      <color indexed="81"/>
      <name val="Tahoma"/>
      <family val="2"/>
    </font>
    <font>
      <u/>
      <sz val="11"/>
      <color theme="1"/>
      <name val="Calibri"/>
      <family val="2"/>
      <scheme val="minor"/>
    </font>
    <font>
      <b/>
      <sz val="14"/>
      <color rgb="FFFF0000"/>
      <name val="Calibri"/>
      <family val="2"/>
      <scheme val="minor"/>
    </font>
    <font>
      <b/>
      <sz val="11"/>
      <color rgb="FFFF0000"/>
      <name val="Calibri"/>
      <family val="2"/>
      <scheme val="minor"/>
    </font>
    <font>
      <sz val="11"/>
      <color rgb="FFFF0000"/>
      <name val="Calibri"/>
      <family val="2"/>
      <scheme val="minor"/>
    </font>
    <font>
      <b/>
      <u/>
      <sz val="14"/>
      <color theme="0" tint="-0.499984740745262"/>
      <name val="Calibri"/>
      <family val="2"/>
      <scheme val="minor"/>
    </font>
    <font>
      <b/>
      <i/>
      <sz val="11"/>
      <color theme="1"/>
      <name val="Calibri"/>
      <family val="2"/>
      <scheme val="minor"/>
    </font>
    <font>
      <b/>
      <u/>
      <sz val="11"/>
      <color theme="1"/>
      <name val="Calibri"/>
      <family val="2"/>
      <scheme val="minor"/>
    </font>
    <font>
      <b/>
      <i/>
      <sz val="11"/>
      <color theme="0"/>
      <name val="Calibri"/>
      <family val="2"/>
      <scheme val="minor"/>
    </font>
    <font>
      <sz val="11"/>
      <color theme="8" tint="-0.499984740745262"/>
      <name val="DM Sans 14pt"/>
    </font>
    <font>
      <b/>
      <sz val="11"/>
      <color rgb="FF000000"/>
      <name val="Calibri"/>
      <family val="2"/>
      <scheme val="minor"/>
    </font>
    <font>
      <sz val="11"/>
      <color rgb="FF000000"/>
      <name val="Calibri"/>
      <family val="2"/>
      <scheme val="minor"/>
    </font>
    <font>
      <sz val="11"/>
      <color theme="8" tint="-0.249977111117893"/>
      <name val="Calibri"/>
      <family val="2"/>
      <scheme val="minor"/>
    </font>
    <font>
      <sz val="11"/>
      <color theme="6" tint="0.499984740745262"/>
      <name val="DM Sans 14pt"/>
    </font>
    <font>
      <b/>
      <sz val="14"/>
      <color theme="0"/>
      <name val="Calibri"/>
      <family val="2"/>
      <scheme val="minor"/>
    </font>
    <font>
      <i/>
      <sz val="11"/>
      <color theme="1"/>
      <name val="Calibri"/>
      <family val="2"/>
      <scheme val="minor"/>
    </font>
    <font>
      <sz val="11"/>
      <color theme="8"/>
      <name val="Calibri"/>
      <family val="2"/>
      <scheme val="minor"/>
    </font>
    <font>
      <sz val="11"/>
      <color theme="8"/>
      <name val="DM Sans 14pt"/>
    </font>
    <font>
      <sz val="11"/>
      <name val="DM Sans 14pt"/>
    </font>
    <font>
      <sz val="11"/>
      <name val="Calibri"/>
      <family val="2"/>
      <scheme val="minor"/>
    </font>
    <font>
      <u/>
      <sz val="11"/>
      <name val="DM Sans 14pt"/>
    </font>
    <font>
      <sz val="11"/>
      <color theme="1"/>
      <name val="Calibri"/>
      <family val="2"/>
      <scheme val="major"/>
    </font>
    <font>
      <b/>
      <sz val="11"/>
      <name val="Calibri"/>
      <family val="2"/>
      <scheme val="minor"/>
    </font>
    <font>
      <b/>
      <sz val="14"/>
      <color theme="1"/>
      <name val="Calibri"/>
      <family val="2"/>
      <scheme val="major"/>
    </font>
    <font>
      <b/>
      <sz val="14"/>
      <color theme="0"/>
      <name val="Calibri"/>
      <family val="2"/>
      <scheme val="major"/>
    </font>
    <font>
      <sz val="14"/>
      <color theme="1"/>
      <name val="Calibri"/>
      <family val="2"/>
      <scheme val="major"/>
    </font>
    <font>
      <b/>
      <sz val="11"/>
      <color rgb="FFFF0000"/>
      <name val="Calibri"/>
      <family val="2"/>
      <scheme val="major"/>
    </font>
    <font>
      <b/>
      <sz val="11"/>
      <color theme="0"/>
      <name val="Calibri"/>
      <family val="2"/>
      <scheme val="major"/>
    </font>
    <font>
      <sz val="11"/>
      <color theme="0"/>
      <name val="Calibri"/>
      <family val="2"/>
      <scheme val="minor"/>
    </font>
    <font>
      <b/>
      <sz val="12"/>
      <color theme="1"/>
      <name val="Calibri"/>
      <family val="2"/>
      <scheme val="minor"/>
    </font>
    <font>
      <sz val="11"/>
      <color rgb="FF007FC2"/>
      <name val="Calibri"/>
      <family val="2"/>
      <scheme val="minor"/>
    </font>
    <font>
      <b/>
      <u/>
      <sz val="11"/>
      <color rgb="FF000000"/>
      <name val="Calibri"/>
      <family val="2"/>
      <scheme val="minor"/>
    </font>
    <font>
      <sz val="12"/>
      <color theme="1"/>
      <name val="Calibri"/>
      <family val="2"/>
      <scheme val="minor"/>
    </font>
    <font>
      <sz val="8"/>
      <name val="Calibri"/>
      <family val="2"/>
      <scheme val="minor"/>
    </font>
    <font>
      <b/>
      <sz val="11"/>
      <color rgb="FFFF0000"/>
      <name val="DM Sans 14pt"/>
    </font>
    <font>
      <i/>
      <sz val="12"/>
      <color theme="1"/>
      <name val="Calibri"/>
      <family val="2"/>
      <scheme val="minor"/>
    </font>
    <font>
      <strike/>
      <sz val="11"/>
      <color theme="1"/>
      <name val="Calibri"/>
      <family val="2"/>
      <scheme val="minor"/>
    </font>
    <font>
      <sz val="11"/>
      <color rgb="FF000000"/>
      <name val="Calibri"/>
      <family val="2"/>
      <scheme val="minor"/>
    </font>
  </fonts>
  <fills count="14">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002060"/>
        <bgColor indexed="64"/>
      </patternFill>
    </fill>
    <fill>
      <patternFill patternType="solid">
        <fgColor theme="8" tint="-0.249977111117893"/>
        <bgColor indexed="64"/>
      </patternFill>
    </fill>
    <fill>
      <patternFill patternType="solid">
        <fgColor rgb="FFFFF2D2"/>
        <bgColor indexed="64"/>
      </patternFill>
    </fill>
    <fill>
      <patternFill patternType="solid">
        <fgColor rgb="FF007FC2"/>
        <bgColor indexed="64"/>
      </patternFill>
    </fill>
    <fill>
      <patternFill patternType="solid">
        <fgColor rgb="FF222F64"/>
        <bgColor indexed="64"/>
      </patternFill>
    </fill>
    <fill>
      <patternFill patternType="solid">
        <fgColor rgb="FFCCFFCC"/>
        <bgColor indexed="64"/>
      </patternFill>
    </fill>
  </fills>
  <borders count="58">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ck">
        <color indexed="64"/>
      </right>
      <top style="medium">
        <color indexed="64"/>
      </top>
      <bottom/>
      <diagonal/>
    </border>
    <border>
      <left style="medium">
        <color indexed="64"/>
      </left>
      <right style="medium">
        <color indexed="64"/>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medium">
        <color indexed="64"/>
      </left>
      <right style="medium">
        <color indexed="64"/>
      </right>
      <top/>
      <bottom style="medium">
        <color indexed="64"/>
      </bottom>
      <diagonal/>
    </border>
    <border>
      <left style="medium">
        <color rgb="FF999999"/>
      </left>
      <right style="medium">
        <color rgb="FF999999"/>
      </right>
      <top/>
      <bottom style="thick">
        <color rgb="FF666666"/>
      </bottom>
      <diagonal/>
    </border>
    <border>
      <left style="medium">
        <color rgb="FF999999"/>
      </left>
      <right style="medium">
        <color rgb="FF999999"/>
      </right>
      <top/>
      <bottom/>
      <diagonal/>
    </border>
    <border>
      <left/>
      <right style="medium">
        <color rgb="FF999999"/>
      </right>
      <top/>
      <bottom style="thick">
        <color rgb="FF666666"/>
      </bottom>
      <diagonal/>
    </border>
    <border>
      <left/>
      <right style="medium">
        <color rgb="FF999999"/>
      </right>
      <top/>
      <bottom/>
      <diagonal/>
    </border>
    <border>
      <left style="medium">
        <color rgb="FF999999"/>
      </left>
      <right style="medium">
        <color rgb="FF999999"/>
      </right>
      <top style="thick">
        <color rgb="FF666666"/>
      </top>
      <bottom/>
      <diagonal/>
    </border>
    <border>
      <left/>
      <right style="medium">
        <color rgb="FF999999"/>
      </right>
      <top style="thick">
        <color rgb="FF666666"/>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bottom style="thick">
        <color rgb="FF666666"/>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ck">
        <color rgb="FF666666"/>
      </bottom>
      <diagonal/>
    </border>
    <border>
      <left style="medium">
        <color indexed="64"/>
      </left>
      <right style="medium">
        <color indexed="64"/>
      </right>
      <top style="thick">
        <color rgb="FF666666"/>
      </top>
      <bottom/>
      <diagonal/>
    </border>
    <border>
      <left/>
      <right style="medium">
        <color indexed="64"/>
      </right>
      <top/>
      <bottom/>
      <diagonal/>
    </border>
    <border>
      <left style="medium">
        <color indexed="64"/>
      </left>
      <right/>
      <top/>
      <bottom style="medium">
        <color indexed="64"/>
      </bottom>
      <diagonal/>
    </border>
    <border>
      <left/>
      <right style="thin">
        <color theme="0"/>
      </right>
      <top/>
      <bottom/>
      <diagonal/>
    </border>
    <border>
      <left/>
      <right style="thin">
        <color theme="0"/>
      </right>
      <top style="thin">
        <color theme="0"/>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theme="0"/>
      </top>
      <bottom style="thin">
        <color theme="0"/>
      </bottom>
      <diagonal/>
    </border>
    <border>
      <left style="thin">
        <color theme="0"/>
      </left>
      <right/>
      <top style="thin">
        <color theme="0"/>
      </top>
      <bottom/>
      <diagonal/>
    </border>
    <border>
      <left/>
      <right/>
      <top style="thin">
        <color theme="0"/>
      </top>
      <bottom/>
      <diagonal/>
    </border>
  </borders>
  <cellStyleXfs count="8">
    <xf numFmtId="0" fontId="0" fillId="0" borderId="0"/>
    <xf numFmtId="0" fontId="5" fillId="0" borderId="0"/>
    <xf numFmtId="0" fontId="6" fillId="0" borderId="0"/>
    <xf numFmtId="9" fontId="5" fillId="0" borderId="0" applyFont="0" applyFill="0" applyBorder="0" applyAlignment="0" applyProtection="0"/>
    <xf numFmtId="0" fontId="4" fillId="6" borderId="8"/>
    <xf numFmtId="0" fontId="18" fillId="2" borderId="8"/>
    <xf numFmtId="14" fontId="22" fillId="0" borderId="8"/>
    <xf numFmtId="0" fontId="5" fillId="10" borderId="8">
      <alignment horizontal="center"/>
    </xf>
  </cellStyleXfs>
  <cellXfs count="232">
    <xf numFmtId="0" fontId="0" fillId="0" borderId="0" xfId="0"/>
    <xf numFmtId="0" fontId="0" fillId="0" borderId="1" xfId="0" applyBorder="1"/>
    <xf numFmtId="0" fontId="0" fillId="0" borderId="2" xfId="0" applyBorder="1"/>
    <xf numFmtId="0" fontId="0" fillId="0" borderId="3" xfId="0" applyBorder="1"/>
    <xf numFmtId="0" fontId="0" fillId="0" borderId="8" xfId="0" applyBorder="1"/>
    <xf numFmtId="0" fontId="3" fillId="0" borderId="0" xfId="0" applyFont="1"/>
    <xf numFmtId="0" fontId="0" fillId="0" borderId="0" xfId="0" applyAlignment="1">
      <alignment horizontal="center"/>
    </xf>
    <xf numFmtId="0" fontId="0" fillId="0" borderId="16" xfId="0" applyBorder="1"/>
    <xf numFmtId="0" fontId="0" fillId="0" borderId="16" xfId="0" applyBorder="1" applyAlignment="1">
      <alignment horizontal="left" indent="1"/>
    </xf>
    <xf numFmtId="0" fontId="0" fillId="0" borderId="17" xfId="0" applyBorder="1"/>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21" xfId="0" applyBorder="1"/>
    <xf numFmtId="0" fontId="0" fillId="0" borderId="19" xfId="0" applyBorder="1" applyAlignment="1">
      <alignment horizontal="left" indent="1"/>
    </xf>
    <xf numFmtId="0" fontId="7" fillId="0" borderId="20" xfId="0" applyFont="1" applyBorder="1"/>
    <xf numFmtId="0" fontId="0" fillId="5" borderId="16" xfId="0" applyFill="1" applyBorder="1"/>
    <xf numFmtId="0" fontId="7" fillId="5" borderId="20" xfId="0" applyFont="1" applyFill="1" applyBorder="1"/>
    <xf numFmtId="0" fontId="0" fillId="5" borderId="20" xfId="0" applyFill="1" applyBorder="1"/>
    <xf numFmtId="0" fontId="11" fillId="0" borderId="20" xfId="0" applyFont="1" applyBorder="1"/>
    <xf numFmtId="0" fontId="12" fillId="0" borderId="16" xfId="0" applyFont="1" applyBorder="1"/>
    <xf numFmtId="0" fontId="13" fillId="0" borderId="0" xfId="0" applyFont="1"/>
    <xf numFmtId="0" fontId="0" fillId="3" borderId="16" xfId="0" applyFill="1" applyBorder="1"/>
    <xf numFmtId="0" fontId="0" fillId="3" borderId="16" xfId="0" applyFill="1" applyBorder="1" applyAlignment="1">
      <alignment horizontal="center"/>
    </xf>
    <xf numFmtId="0" fontId="21" fillId="0" borderId="29" xfId="0" applyFont="1" applyBorder="1" applyAlignment="1">
      <alignment horizontal="center"/>
    </xf>
    <xf numFmtId="0" fontId="21" fillId="0" borderId="30" xfId="0" applyFont="1" applyBorder="1" applyAlignment="1">
      <alignment horizontal="center"/>
    </xf>
    <xf numFmtId="0" fontId="21" fillId="0" borderId="31" xfId="0" applyFont="1" applyBorder="1" applyAlignment="1">
      <alignment horizontal="center"/>
    </xf>
    <xf numFmtId="0" fontId="0" fillId="3" borderId="19" xfId="0" applyFill="1" applyBorder="1" applyAlignment="1">
      <alignment horizontal="left" indent="1"/>
    </xf>
    <xf numFmtId="0" fontId="0" fillId="3" borderId="19" xfId="0" applyFill="1" applyBorder="1" applyAlignment="1">
      <alignment horizontal="center"/>
    </xf>
    <xf numFmtId="0" fontId="1" fillId="8" borderId="0" xfId="0" applyFont="1" applyFill="1"/>
    <xf numFmtId="0" fontId="14" fillId="0" borderId="19" xfId="0" applyFont="1" applyBorder="1"/>
    <xf numFmtId="0" fontId="0" fillId="0" borderId="42" xfId="0" applyBorder="1"/>
    <xf numFmtId="0" fontId="24" fillId="0" borderId="16" xfId="0" applyFont="1" applyBorder="1"/>
    <xf numFmtId="0" fontId="2" fillId="12" borderId="9"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0" fillId="7" borderId="8" xfId="0" applyFill="1" applyBorder="1" applyAlignment="1">
      <alignment horizontal="center"/>
    </xf>
    <xf numFmtId="0" fontId="25" fillId="7" borderId="8" xfId="0" applyFont="1" applyFill="1" applyBorder="1" applyAlignment="1">
      <alignment horizontal="center"/>
    </xf>
    <xf numFmtId="0" fontId="26" fillId="7" borderId="8" xfId="0" applyFont="1" applyFill="1" applyBorder="1"/>
    <xf numFmtId="0" fontId="26" fillId="7" borderId="8" xfId="5" applyFont="1" applyFill="1"/>
    <xf numFmtId="14" fontId="5" fillId="7" borderId="8" xfId="7" applyNumberFormat="1" applyFill="1">
      <alignment horizontal="center"/>
    </xf>
    <xf numFmtId="0" fontId="5" fillId="7" borderId="8" xfId="7" applyFill="1">
      <alignment horizontal="center"/>
    </xf>
    <xf numFmtId="164" fontId="4" fillId="7" borderId="8" xfId="0" applyNumberFormat="1" applyFont="1" applyFill="1" applyBorder="1"/>
    <xf numFmtId="1" fontId="5" fillId="7" borderId="8" xfId="7" applyNumberFormat="1" applyFill="1">
      <alignment horizontal="center"/>
    </xf>
    <xf numFmtId="14" fontId="27" fillId="7" borderId="8" xfId="0" applyNumberFormat="1" applyFont="1" applyFill="1" applyBorder="1"/>
    <xf numFmtId="0" fontId="27" fillId="7" borderId="8" xfId="0" applyFont="1" applyFill="1" applyBorder="1"/>
    <xf numFmtId="164" fontId="27" fillId="7" borderId="8" xfId="0" applyNumberFormat="1" applyFont="1" applyFill="1" applyBorder="1"/>
    <xf numFmtId="1" fontId="27" fillId="7" borderId="8" xfId="0" applyNumberFormat="1" applyFont="1" applyFill="1" applyBorder="1"/>
    <xf numFmtId="0" fontId="28" fillId="7" borderId="8" xfId="7" applyFont="1" applyFill="1">
      <alignment horizontal="center"/>
    </xf>
    <xf numFmtId="0" fontId="29" fillId="7" borderId="8" xfId="0" applyFont="1" applyFill="1" applyBorder="1"/>
    <xf numFmtId="14" fontId="26" fillId="7" borderId="8" xfId="6" applyFont="1" applyFill="1"/>
    <xf numFmtId="0" fontId="4" fillId="13" borderId="8" xfId="4" applyFill="1"/>
    <xf numFmtId="0" fontId="27" fillId="13" borderId="8" xfId="4" applyFont="1" applyFill="1"/>
    <xf numFmtId="0" fontId="0" fillId="13" borderId="8" xfId="0" applyFill="1" applyBorder="1"/>
    <xf numFmtId="0" fontId="0" fillId="7" borderId="16" xfId="0" applyFill="1" applyBorder="1" applyAlignment="1">
      <alignment horizontal="center"/>
    </xf>
    <xf numFmtId="0" fontId="20" fillId="7" borderId="25" xfId="0" applyFont="1" applyFill="1" applyBorder="1" applyAlignment="1">
      <alignment horizontal="center" vertical="center" wrapText="1"/>
    </xf>
    <xf numFmtId="0" fontId="0" fillId="7" borderId="29" xfId="0" applyFill="1" applyBorder="1" applyAlignment="1">
      <alignment horizontal="center"/>
    </xf>
    <xf numFmtId="0" fontId="0" fillId="7" borderId="30" xfId="0" applyFill="1" applyBorder="1" applyAlignment="1">
      <alignment horizontal="center"/>
    </xf>
    <xf numFmtId="0" fontId="0" fillId="7" borderId="31" xfId="0" applyFill="1" applyBorder="1" applyAlignment="1">
      <alignment horizontal="center"/>
    </xf>
    <xf numFmtId="9" fontId="0" fillId="7" borderId="8" xfId="3" applyFont="1" applyFill="1" applyBorder="1"/>
    <xf numFmtId="0" fontId="19" fillId="4" borderId="25" xfId="0" applyFont="1" applyFill="1" applyBorder="1" applyAlignment="1">
      <alignment horizontal="center" vertical="center" wrapText="1"/>
    </xf>
    <xf numFmtId="0" fontId="20" fillId="4" borderId="35"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0" xfId="0" applyFont="1" applyFill="1" applyAlignment="1">
      <alignment horizontal="left" vertical="center" wrapText="1"/>
    </xf>
    <xf numFmtId="0" fontId="19" fillId="4" borderId="23" xfId="0" applyFont="1" applyFill="1" applyBorder="1" applyAlignment="1">
      <alignment horizontal="center" vertical="center" wrapText="1"/>
    </xf>
    <xf numFmtId="0" fontId="20" fillId="4" borderId="35" xfId="0" applyFont="1" applyFill="1" applyBorder="1" applyAlignment="1">
      <alignment horizontal="left" vertical="center" wrapText="1"/>
    </xf>
    <xf numFmtId="0" fontId="20" fillId="4" borderId="22" xfId="0" applyFont="1" applyFill="1" applyBorder="1" applyAlignment="1">
      <alignment horizontal="center" vertical="center" wrapText="1"/>
    </xf>
    <xf numFmtId="0" fontId="17" fillId="12" borderId="8" xfId="0" applyFont="1" applyFill="1" applyBorder="1" applyAlignment="1">
      <alignment horizontal="left" indent="2"/>
    </xf>
    <xf numFmtId="2" fontId="0" fillId="13" borderId="8" xfId="0" applyNumberFormat="1" applyFill="1" applyBorder="1"/>
    <xf numFmtId="165" fontId="26" fillId="7" borderId="8" xfId="5" applyNumberFormat="1" applyFont="1" applyFill="1"/>
    <xf numFmtId="1" fontId="26" fillId="7" borderId="8" xfId="5" applyNumberFormat="1" applyFont="1" applyFill="1"/>
    <xf numFmtId="0" fontId="31" fillId="3" borderId="8" xfId="0" applyFont="1" applyFill="1" applyBorder="1" applyAlignment="1">
      <alignment horizontal="center" vertical="center" wrapText="1"/>
    </xf>
    <xf numFmtId="0" fontId="32" fillId="3" borderId="6" xfId="0" applyFont="1" applyFill="1" applyBorder="1" applyAlignment="1">
      <alignment horizontal="center" vertical="center"/>
    </xf>
    <xf numFmtId="0" fontId="32" fillId="3" borderId="7" xfId="0" applyFont="1" applyFill="1" applyBorder="1" applyAlignment="1">
      <alignment horizontal="center" vertical="center"/>
    </xf>
    <xf numFmtId="0" fontId="33" fillId="3" borderId="6"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30" fillId="3" borderId="0" xfId="0" applyFont="1" applyFill="1" applyAlignment="1">
      <alignment vertical="center"/>
    </xf>
    <xf numFmtId="0" fontId="34" fillId="3" borderId="5" xfId="0" applyFont="1" applyFill="1" applyBorder="1" applyAlignment="1">
      <alignment vertical="center"/>
    </xf>
    <xf numFmtId="0" fontId="32" fillId="3" borderId="11" xfId="0" applyFont="1" applyFill="1" applyBorder="1" applyAlignment="1">
      <alignment horizontal="center" vertical="center"/>
    </xf>
    <xf numFmtId="0" fontId="32" fillId="3" borderId="12" xfId="0" applyFont="1" applyFill="1" applyBorder="1" applyAlignment="1">
      <alignment horizontal="center" vertical="center"/>
    </xf>
    <xf numFmtId="0" fontId="32" fillId="3" borderId="9" xfId="0" applyFont="1" applyFill="1" applyBorder="1" applyAlignment="1">
      <alignment horizontal="center" vertical="center"/>
    </xf>
    <xf numFmtId="0" fontId="32" fillId="3" borderId="10" xfId="0" applyFont="1" applyFill="1" applyBorder="1" applyAlignment="1">
      <alignment horizontal="center" vertical="center"/>
    </xf>
    <xf numFmtId="0" fontId="33" fillId="3" borderId="11" xfId="0" applyFont="1" applyFill="1" applyBorder="1" applyAlignment="1">
      <alignment horizontal="center" vertical="center"/>
    </xf>
    <xf numFmtId="0" fontId="32" fillId="3" borderId="10" xfId="0" applyFont="1" applyFill="1" applyBorder="1" applyAlignment="1">
      <alignment vertical="center"/>
    </xf>
    <xf numFmtId="0" fontId="32" fillId="3" borderId="11" xfId="0" applyFont="1" applyFill="1" applyBorder="1" applyAlignment="1">
      <alignment vertical="center"/>
    </xf>
    <xf numFmtId="0" fontId="32" fillId="3" borderId="12" xfId="0" applyFont="1" applyFill="1" applyBorder="1" applyAlignment="1">
      <alignment vertical="center"/>
    </xf>
    <xf numFmtId="0" fontId="32" fillId="3" borderId="11" xfId="0" applyFont="1" applyFill="1" applyBorder="1" applyAlignment="1">
      <alignment horizontal="center" vertical="center" wrapText="1"/>
    </xf>
    <xf numFmtId="0" fontId="33" fillId="3" borderId="12" xfId="0" applyFont="1" applyFill="1" applyBorder="1" applyAlignment="1">
      <alignment horizontal="center" vertical="center" wrapText="1"/>
    </xf>
    <xf numFmtId="0" fontId="36" fillId="12" borderId="15" xfId="0" applyFont="1" applyFill="1" applyBorder="1" applyAlignment="1">
      <alignment horizontal="center" vertical="center" wrapText="1"/>
    </xf>
    <xf numFmtId="0" fontId="36" fillId="12" borderId="9" xfId="0" applyFont="1" applyFill="1" applyBorder="1" applyAlignment="1">
      <alignment horizontal="center" vertical="center" wrapText="1"/>
    </xf>
    <xf numFmtId="0" fontId="36" fillId="12" borderId="10" xfId="0" applyFont="1" applyFill="1" applyBorder="1" applyAlignment="1">
      <alignment horizontal="center" vertical="center" wrapText="1"/>
    </xf>
    <xf numFmtId="0" fontId="36" fillId="12" borderId="0" xfId="0" applyFont="1" applyFill="1" applyAlignment="1">
      <alignment horizontal="center" vertical="center" wrapText="1"/>
    </xf>
    <xf numFmtId="0" fontId="30" fillId="0" borderId="0" xfId="0" applyFont="1" applyAlignment="1">
      <alignment horizontal="center" vertical="center" wrapText="1"/>
    </xf>
    <xf numFmtId="0" fontId="34" fillId="3" borderId="5" xfId="0" applyFont="1" applyFill="1" applyBorder="1"/>
    <xf numFmtId="0" fontId="32" fillId="3" borderId="6" xfId="0" applyFont="1" applyFill="1" applyBorder="1" applyAlignment="1">
      <alignment horizontal="center"/>
    </xf>
    <xf numFmtId="0" fontId="32" fillId="3" borderId="7" xfId="0" applyFont="1" applyFill="1" applyBorder="1" applyAlignment="1">
      <alignment horizontal="center"/>
    </xf>
    <xf numFmtId="0" fontId="32" fillId="3" borderId="11" xfId="0" applyFont="1" applyFill="1" applyBorder="1" applyAlignment="1">
      <alignment horizontal="center"/>
    </xf>
    <xf numFmtId="0" fontId="32" fillId="3" borderId="9" xfId="0" applyFont="1" applyFill="1" applyBorder="1" applyAlignment="1">
      <alignment horizontal="center"/>
    </xf>
    <xf numFmtId="0" fontId="32" fillId="3" borderId="10" xfId="0" applyFont="1" applyFill="1" applyBorder="1" applyAlignment="1">
      <alignment horizontal="center"/>
    </xf>
    <xf numFmtId="0" fontId="33" fillId="3" borderId="11" xfId="0" applyFont="1" applyFill="1" applyBorder="1" applyAlignment="1">
      <alignment horizontal="center"/>
    </xf>
    <xf numFmtId="0" fontId="32" fillId="3" borderId="34" xfId="0" applyFont="1" applyFill="1" applyBorder="1"/>
    <xf numFmtId="0" fontId="32" fillId="3" borderId="4" xfId="0" applyFont="1" applyFill="1" applyBorder="1"/>
    <xf numFmtId="0" fontId="33" fillId="3" borderId="12" xfId="0" applyFont="1" applyFill="1" applyBorder="1" applyAlignment="1">
      <alignment horizontal="center" wrapText="1"/>
    </xf>
    <xf numFmtId="0" fontId="30" fillId="3" borderId="0" xfId="0" applyFont="1" applyFill="1"/>
    <xf numFmtId="0" fontId="0" fillId="0" borderId="16" xfId="0" applyBorder="1" applyAlignment="1">
      <alignment wrapText="1"/>
    </xf>
    <xf numFmtId="0" fontId="0" fillId="0" borderId="19" xfId="0" applyBorder="1" applyAlignment="1">
      <alignment wrapText="1"/>
    </xf>
    <xf numFmtId="0" fontId="0" fillId="0" borderId="43" xfId="0" applyBorder="1"/>
    <xf numFmtId="0" fontId="3" fillId="0" borderId="4" xfId="0" applyFont="1" applyBorder="1" applyAlignment="1">
      <alignment horizontal="left" vertical="top"/>
    </xf>
    <xf numFmtId="0" fontId="1" fillId="12" borderId="9" xfId="0" applyFont="1" applyFill="1" applyBorder="1" applyAlignment="1">
      <alignment horizontal="left" vertical="center" wrapText="1"/>
    </xf>
    <xf numFmtId="0" fontId="3" fillId="0" borderId="4" xfId="0" applyFont="1" applyBorder="1" applyAlignment="1">
      <alignment horizontal="left"/>
    </xf>
    <xf numFmtId="0" fontId="1" fillId="8" borderId="4" xfId="0" applyFont="1" applyFill="1" applyBorder="1" applyAlignment="1">
      <alignment horizontal="left"/>
    </xf>
    <xf numFmtId="0" fontId="1" fillId="12" borderId="10" xfId="0" applyFont="1" applyFill="1" applyBorder="1" applyAlignment="1">
      <alignment horizontal="left" vertical="center" wrapText="1"/>
    </xf>
    <xf numFmtId="0" fontId="1" fillId="12" borderId="37" xfId="0" applyFont="1" applyFill="1" applyBorder="1" applyAlignment="1">
      <alignment horizontal="left" vertical="center" wrapText="1"/>
    </xf>
    <xf numFmtId="0" fontId="1" fillId="12" borderId="8" xfId="0" applyFont="1" applyFill="1" applyBorder="1" applyAlignment="1">
      <alignment horizontal="left" vertical="center" wrapText="1"/>
    </xf>
    <xf numFmtId="0" fontId="3" fillId="0" borderId="4" xfId="0" applyFont="1" applyBorder="1" applyAlignment="1">
      <alignment wrapText="1"/>
    </xf>
    <xf numFmtId="0" fontId="1" fillId="12" borderId="9" xfId="0" applyFont="1" applyFill="1" applyBorder="1" applyAlignment="1">
      <alignment horizontal="center" vertical="center" wrapText="1"/>
    </xf>
    <xf numFmtId="0" fontId="3" fillId="0" borderId="4" xfId="0" applyFont="1" applyBorder="1" applyAlignment="1">
      <alignment horizontal="left" vertical="top" wrapText="1"/>
    </xf>
    <xf numFmtId="0" fontId="37" fillId="12" borderId="37" xfId="0" applyFont="1" applyFill="1" applyBorder="1" applyAlignment="1">
      <alignment horizontal="left" vertical="top" wrapText="1"/>
    </xf>
    <xf numFmtId="0" fontId="37" fillId="12" borderId="8" xfId="0" applyFont="1" applyFill="1" applyBorder="1" applyAlignment="1">
      <alignment horizontal="left" vertical="top" wrapText="1"/>
    </xf>
    <xf numFmtId="0" fontId="37" fillId="12" borderId="36" xfId="0" applyFont="1" applyFill="1" applyBorder="1" applyAlignment="1">
      <alignment horizontal="left" vertical="top" wrapText="1"/>
    </xf>
    <xf numFmtId="0" fontId="35" fillId="13" borderId="4" xfId="0" applyFont="1" applyFill="1" applyBorder="1" applyAlignment="1">
      <alignment horizontal="center" vertical="center"/>
    </xf>
    <xf numFmtId="0" fontId="3" fillId="0" borderId="12" xfId="0" applyFont="1" applyBorder="1" applyAlignment="1">
      <alignment horizontal="left"/>
    </xf>
    <xf numFmtId="0" fontId="11" fillId="0" borderId="16" xfId="0" applyFont="1" applyBorder="1"/>
    <xf numFmtId="0" fontId="3" fillId="0" borderId="8" xfId="0" applyFont="1" applyBorder="1" applyAlignment="1">
      <alignment wrapText="1"/>
    </xf>
    <xf numFmtId="0" fontId="0" fillId="7" borderId="8" xfId="0" applyFill="1" applyBorder="1" applyAlignment="1">
      <alignment horizontal="center" vertical="center"/>
    </xf>
    <xf numFmtId="0" fontId="39" fillId="0" borderId="16" xfId="0" applyFont="1" applyBorder="1" applyAlignment="1">
      <alignment horizontal="center" vertical="center"/>
    </xf>
    <xf numFmtId="0" fontId="30" fillId="13" borderId="8" xfId="4" applyFont="1" applyFill="1" applyAlignment="1">
      <alignment horizontal="center"/>
    </xf>
    <xf numFmtId="0" fontId="3" fillId="0" borderId="8" xfId="0" applyFont="1" applyBorder="1"/>
    <xf numFmtId="14" fontId="0" fillId="0" borderId="0" xfId="0" applyNumberFormat="1"/>
    <xf numFmtId="0" fontId="0" fillId="0" borderId="0" xfId="0" applyAlignment="1">
      <alignment wrapText="1"/>
    </xf>
    <xf numFmtId="22" fontId="0" fillId="0" borderId="0" xfId="0" applyNumberFormat="1"/>
    <xf numFmtId="0" fontId="43" fillId="13" borderId="8" xfId="4" applyFont="1" applyFill="1"/>
    <xf numFmtId="14" fontId="4" fillId="13" borderId="8" xfId="4" applyNumberFormat="1" applyFill="1"/>
    <xf numFmtId="0" fontId="15" fillId="0" borderId="16" xfId="0" applyFont="1" applyBorder="1"/>
    <xf numFmtId="0" fontId="38" fillId="0" borderId="53" xfId="0" applyFont="1" applyBorder="1" applyAlignment="1">
      <alignment horizontal="center" vertical="center" wrapText="1"/>
    </xf>
    <xf numFmtId="0" fontId="38" fillId="0" borderId="13" xfId="0" applyFont="1" applyBorder="1" applyAlignment="1">
      <alignment horizontal="center" vertical="center" wrapText="1"/>
    </xf>
    <xf numFmtId="0" fontId="0" fillId="0" borderId="1" xfId="0" applyBorder="1" applyAlignment="1">
      <alignment horizontal="center" vertical="center"/>
    </xf>
    <xf numFmtId="0" fontId="38" fillId="0" borderId="54" xfId="0" applyFont="1" applyBorder="1" applyAlignment="1">
      <alignment horizontal="center" vertical="center" wrapText="1"/>
    </xf>
    <xf numFmtId="14" fontId="0" fillId="0" borderId="0" xfId="0" applyNumberFormat="1" applyAlignment="1">
      <alignment horizontal="center" vertical="center"/>
    </xf>
    <xf numFmtId="0" fontId="0" fillId="0" borderId="47" xfId="0" applyBorder="1" applyAlignment="1">
      <alignment horizontal="center" vertical="center"/>
    </xf>
    <xf numFmtId="14" fontId="0" fillId="0" borderId="48" xfId="0" applyNumberFormat="1" applyBorder="1" applyAlignment="1">
      <alignment horizontal="center" vertical="center"/>
    </xf>
    <xf numFmtId="0" fontId="3" fillId="0" borderId="49" xfId="0" applyFont="1" applyBorder="1" applyAlignment="1">
      <alignment horizontal="center" vertical="center" wrapText="1"/>
    </xf>
    <xf numFmtId="0" fontId="0" fillId="0" borderId="3" xfId="0" quotePrefix="1" applyBorder="1" applyAlignment="1">
      <alignment horizontal="center" vertical="center" wrapText="1"/>
    </xf>
    <xf numFmtId="0" fontId="0" fillId="0" borderId="50" xfId="0" applyBorder="1" applyAlignment="1">
      <alignment horizontal="center"/>
    </xf>
    <xf numFmtId="14" fontId="0" fillId="0" borderId="51" xfId="0" applyNumberFormat="1" applyBorder="1" applyAlignment="1">
      <alignment horizontal="center"/>
    </xf>
    <xf numFmtId="0" fontId="3" fillId="0" borderId="8" xfId="0" applyFont="1" applyBorder="1" applyAlignment="1">
      <alignment horizontal="center"/>
    </xf>
    <xf numFmtId="0" fontId="3" fillId="0" borderId="13" xfId="0" applyFont="1" applyBorder="1" applyAlignment="1">
      <alignment horizontal="center"/>
    </xf>
    <xf numFmtId="0" fontId="1" fillId="12" borderId="23" xfId="0" applyFont="1" applyFill="1" applyBorder="1" applyAlignment="1">
      <alignment horizontal="center" vertical="center" wrapText="1"/>
    </xf>
    <xf numFmtId="0" fontId="1" fillId="12" borderId="25" xfId="0" applyFont="1" applyFill="1" applyBorder="1" applyAlignment="1">
      <alignment horizontal="center" vertical="center" wrapText="1"/>
    </xf>
    <xf numFmtId="0" fontId="1" fillId="12" borderId="26" xfId="0" applyFont="1" applyFill="1" applyBorder="1" applyAlignment="1">
      <alignment horizontal="center" vertical="center" wrapText="1"/>
    </xf>
    <xf numFmtId="0" fontId="1" fillId="12" borderId="8" xfId="0" applyFont="1" applyFill="1" applyBorder="1" applyAlignment="1">
      <alignment horizontal="left" indent="1"/>
    </xf>
    <xf numFmtId="0" fontId="12" fillId="0" borderId="0" xfId="0" applyFont="1" applyAlignment="1">
      <alignment wrapText="1"/>
    </xf>
    <xf numFmtId="0" fontId="12" fillId="0" borderId="0" xfId="0" applyFont="1"/>
    <xf numFmtId="0" fontId="46" fillId="0" borderId="3" xfId="0" quotePrefix="1" applyFont="1" applyBorder="1" applyAlignment="1">
      <alignment horizontal="center" vertical="center" wrapText="1"/>
    </xf>
    <xf numFmtId="0" fontId="0" fillId="0" borderId="52" xfId="0" applyBorder="1" applyAlignment="1">
      <alignment horizontal="center" wrapText="1"/>
    </xf>
    <xf numFmtId="0" fontId="23" fillId="11" borderId="47" xfId="0" applyFont="1" applyFill="1" applyBorder="1" applyAlignment="1">
      <alignment horizontal="center"/>
    </xf>
    <xf numFmtId="0" fontId="23" fillId="11" borderId="48" xfId="0" applyFont="1" applyFill="1" applyBorder="1" applyAlignment="1">
      <alignment horizontal="center"/>
    </xf>
    <xf numFmtId="0" fontId="23" fillId="11" borderId="49" xfId="0" applyFont="1" applyFill="1" applyBorder="1" applyAlignment="1">
      <alignment horizontal="center"/>
    </xf>
    <xf numFmtId="0" fontId="23" fillId="11" borderId="8" xfId="0" applyFont="1" applyFill="1" applyBorder="1" applyAlignment="1">
      <alignment horizontal="center"/>
    </xf>
    <xf numFmtId="0" fontId="20" fillId="4" borderId="8" xfId="0" applyFont="1" applyFill="1" applyBorder="1" applyAlignment="1">
      <alignment horizontal="center" vertical="center" wrapText="1"/>
    </xf>
    <xf numFmtId="0" fontId="0" fillId="4" borderId="8" xfId="0" applyFill="1" applyBorder="1" applyAlignment="1">
      <alignment horizontal="center" vertical="center" wrapText="1"/>
    </xf>
    <xf numFmtId="0" fontId="3" fillId="4" borderId="8" xfId="0" applyFont="1" applyFill="1" applyBorder="1" applyAlignment="1">
      <alignment horizontal="center"/>
    </xf>
    <xf numFmtId="0" fontId="0" fillId="0" borderId="8" xfId="0" applyBorder="1" applyAlignment="1">
      <alignment horizontal="center"/>
    </xf>
    <xf numFmtId="0" fontId="3" fillId="0" borderId="8" xfId="0" applyFont="1" applyBorder="1" applyAlignment="1">
      <alignment horizontal="left" vertical="top" wrapText="1"/>
    </xf>
    <xf numFmtId="0" fontId="0" fillId="0" borderId="8" xfId="0" applyBorder="1" applyAlignment="1">
      <alignment horizontal="left" vertical="top" wrapText="1"/>
    </xf>
    <xf numFmtId="0" fontId="38" fillId="0" borderId="53" xfId="0" applyFont="1" applyBorder="1" applyAlignment="1">
      <alignment horizontal="left" vertical="top" wrapText="1"/>
    </xf>
    <xf numFmtId="0" fontId="0" fillId="0" borderId="54" xfId="0" applyBorder="1" applyAlignment="1">
      <alignment horizontal="left" vertical="top" wrapText="1"/>
    </xf>
    <xf numFmtId="0" fontId="0" fillId="0" borderId="13" xfId="0" applyBorder="1" applyAlignment="1">
      <alignment horizontal="left" vertical="top" wrapText="1"/>
    </xf>
    <xf numFmtId="0" fontId="0" fillId="0" borderId="47" xfId="0" applyBorder="1" applyAlignment="1">
      <alignment horizontal="left" vertical="top" wrapText="1"/>
    </xf>
    <xf numFmtId="0" fontId="0" fillId="0" borderId="48" xfId="0" applyBorder="1" applyAlignment="1">
      <alignment horizontal="left" vertical="top" wrapText="1"/>
    </xf>
    <xf numFmtId="0" fontId="0" fillId="0" borderId="49" xfId="0"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left" vertical="top" wrapText="1"/>
    </xf>
    <xf numFmtId="0" fontId="0" fillId="0" borderId="50" xfId="0" applyBorder="1" applyAlignment="1">
      <alignment horizontal="left" vertical="top" wrapText="1"/>
    </xf>
    <xf numFmtId="0" fontId="0" fillId="0" borderId="51" xfId="0" applyBorder="1" applyAlignment="1">
      <alignment horizontal="left" vertical="top" wrapText="1"/>
    </xf>
    <xf numFmtId="0" fontId="0" fillId="0" borderId="52" xfId="0" applyBorder="1" applyAlignment="1">
      <alignment horizontal="left" vertical="top" wrapText="1"/>
    </xf>
    <xf numFmtId="0" fontId="3" fillId="0" borderId="53" xfId="0" applyFont="1" applyBorder="1" applyAlignment="1">
      <alignment horizontal="left" vertical="top" wrapText="1"/>
    </xf>
    <xf numFmtId="0" fontId="0" fillId="0" borderId="17" xfId="0" applyBorder="1" applyAlignment="1">
      <alignment horizontal="left" vertical="top"/>
    </xf>
    <xf numFmtId="0" fontId="0" fillId="0" borderId="55" xfId="0" applyBorder="1" applyAlignment="1">
      <alignment horizontal="left" vertical="top"/>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43" xfId="0" applyBorder="1" applyAlignment="1">
      <alignment horizontal="center" vertical="center" wrapText="1"/>
    </xf>
    <xf numFmtId="0" fontId="0" fillId="0" borderId="16" xfId="0" applyBorder="1" applyAlignment="1">
      <alignment horizontal="center" vertical="center" wrapText="1"/>
    </xf>
    <xf numFmtId="0" fontId="5" fillId="0" borderId="16" xfId="0" applyFont="1" applyBorder="1" applyAlignment="1">
      <alignment horizontal="center" vertical="center" wrapText="1"/>
    </xf>
    <xf numFmtId="0" fontId="23" fillId="11" borderId="44" xfId="0" applyFont="1" applyFill="1" applyBorder="1" applyAlignment="1">
      <alignment horizontal="center"/>
    </xf>
    <xf numFmtId="0" fontId="23" fillId="11" borderId="45" xfId="0" applyFont="1" applyFill="1" applyBorder="1" applyAlignment="1">
      <alignment horizontal="center"/>
    </xf>
    <xf numFmtId="0" fontId="23" fillId="11" borderId="46" xfId="0" applyFont="1" applyFill="1" applyBorder="1" applyAlignment="1">
      <alignment horizontal="center"/>
    </xf>
    <xf numFmtId="0" fontId="0" fillId="4" borderId="16" xfId="0" applyFill="1" applyBorder="1" applyAlignment="1">
      <alignment horizontal="left" vertical="top" wrapText="1"/>
    </xf>
    <xf numFmtId="0" fontId="0" fillId="4" borderId="16" xfId="0" applyFill="1" applyBorder="1" applyAlignment="1">
      <alignment horizontal="left" vertical="top"/>
    </xf>
    <xf numFmtId="0" fontId="0" fillId="0" borderId="16" xfId="0" applyBorder="1" applyAlignment="1">
      <alignment horizontal="left" vertical="center" wrapText="1"/>
    </xf>
    <xf numFmtId="0" fontId="5" fillId="0" borderId="16" xfId="0" applyFont="1" applyBorder="1" applyAlignment="1">
      <alignment horizontal="left" vertical="center" wrapText="1"/>
    </xf>
    <xf numFmtId="0" fontId="20" fillId="7" borderId="28" xfId="0" applyFont="1" applyFill="1" applyBorder="1" applyAlignment="1">
      <alignment horizontal="center" vertical="center" wrapText="1"/>
    </xf>
    <xf numFmtId="0" fontId="20" fillId="7" borderId="26" xfId="0" applyFont="1" applyFill="1" applyBorder="1" applyAlignment="1">
      <alignment horizontal="center" vertical="center" wrapText="1"/>
    </xf>
    <xf numFmtId="0" fontId="20" fillId="7" borderId="25" xfId="0" applyFont="1" applyFill="1" applyBorder="1" applyAlignment="1">
      <alignment horizontal="center" vertical="center" wrapText="1"/>
    </xf>
    <xf numFmtId="0" fontId="20" fillId="7" borderId="27"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20" fillId="7" borderId="23" xfId="0" applyFont="1" applyFill="1" applyBorder="1" applyAlignment="1">
      <alignment horizontal="center" vertical="center" wrapText="1"/>
    </xf>
    <xf numFmtId="0" fontId="0" fillId="4" borderId="8" xfId="0" applyFill="1" applyBorder="1" applyAlignment="1">
      <alignment horizontal="center" vertical="top" wrapText="1"/>
    </xf>
    <xf numFmtId="0" fontId="19" fillId="4" borderId="27" xfId="0" applyFont="1" applyFill="1" applyBorder="1" applyAlignment="1">
      <alignment horizontal="center" vertical="center" wrapText="1"/>
    </xf>
    <xf numFmtId="0" fontId="19" fillId="4" borderId="24" xfId="0" applyFont="1" applyFill="1" applyBorder="1" applyAlignment="1">
      <alignment horizontal="center" vertical="center" wrapText="1"/>
    </xf>
    <xf numFmtId="0" fontId="19" fillId="4" borderId="23"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38" xfId="0" applyFont="1" applyFill="1" applyBorder="1" applyAlignment="1">
      <alignment horizontal="center" vertical="center" wrapText="1"/>
    </xf>
    <xf numFmtId="0" fontId="5" fillId="4" borderId="39"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0" fillId="0" borderId="5" xfId="0"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2" fillId="3" borderId="32" xfId="0" applyFont="1" applyFill="1" applyBorder="1" applyAlignment="1">
      <alignment horizontal="center" vertical="center"/>
    </xf>
    <xf numFmtId="0" fontId="32" fillId="3" borderId="33" xfId="0" applyFont="1" applyFill="1" applyBorder="1" applyAlignment="1">
      <alignment horizontal="center" vertical="center"/>
    </xf>
    <xf numFmtId="0" fontId="32" fillId="3" borderId="5" xfId="0" applyFont="1" applyFill="1" applyBorder="1" applyAlignment="1">
      <alignment horizontal="center" vertical="center" wrapText="1"/>
    </xf>
    <xf numFmtId="0" fontId="32" fillId="3" borderId="6" xfId="0" applyFont="1" applyFill="1" applyBorder="1" applyAlignment="1">
      <alignment horizontal="center" vertical="center" wrapText="1"/>
    </xf>
    <xf numFmtId="0" fontId="32" fillId="3" borderId="5" xfId="0" applyFont="1" applyFill="1" applyBorder="1" applyAlignment="1">
      <alignment horizontal="center" vertical="center"/>
    </xf>
    <xf numFmtId="0" fontId="32" fillId="3" borderId="6"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7" xfId="0" applyFont="1" applyFill="1" applyBorder="1" applyAlignment="1">
      <alignment horizontal="center" vertical="center" wrapText="1"/>
    </xf>
    <xf numFmtId="0" fontId="34" fillId="3" borderId="10" xfId="0" applyFont="1" applyFill="1" applyBorder="1" applyAlignment="1">
      <alignment horizontal="center" vertical="center"/>
    </xf>
    <xf numFmtId="0" fontId="34" fillId="3" borderId="12" xfId="0" applyFont="1" applyFill="1" applyBorder="1" applyAlignment="1">
      <alignment horizontal="center" vertical="center"/>
    </xf>
    <xf numFmtId="0" fontId="34" fillId="3" borderId="11" xfId="0" applyFont="1" applyFill="1" applyBorder="1" applyAlignment="1">
      <alignment horizontal="center" vertical="center"/>
    </xf>
    <xf numFmtId="0" fontId="34" fillId="3" borderId="14" xfId="0" applyFont="1" applyFill="1" applyBorder="1" applyAlignment="1">
      <alignment horizontal="center" vertical="center"/>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0" xfId="0" applyFont="1" applyAlignment="1">
      <alignment horizontal="center" vertical="center" wrapText="1"/>
    </xf>
    <xf numFmtId="0" fontId="31" fillId="0" borderId="40"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3" xfId="0" applyFont="1" applyBorder="1" applyAlignment="1">
      <alignment horizontal="center" vertical="center" wrapText="1"/>
    </xf>
  </cellXfs>
  <cellStyles count="8">
    <cellStyle name="[Do not modify] cell" xfId="4" xr:uid="{A4399CBF-7011-4911-907A-1C53DD169A66}"/>
    <cellStyle name="[Overwrite] cell" xfId="5" xr:uid="{E850907D-4C15-42CC-93B0-AF1E83E67977}"/>
    <cellStyle name="Input from raw data" xfId="6" xr:uid="{089C7452-1564-48BE-87E7-EF9F19CE9032}"/>
    <cellStyle name="New raw input" xfId="7" xr:uid="{AE11A61A-A5C3-4BD8-9320-B99B9D71CD74}"/>
    <cellStyle name="Normal" xfId="0" builtinId="0"/>
    <cellStyle name="Normal 146" xfId="1" xr:uid="{82F59F38-91AA-422F-A1EF-BF31713540B0}"/>
    <cellStyle name="Normal 4 30" xfId="2" xr:uid="{E6893978-E742-4769-8255-247EF404CA2A}"/>
    <cellStyle name="Percent" xfId="3" builtinId="5"/>
  </cellStyles>
  <dxfs count="3">
    <dxf>
      <fill>
        <patternFill>
          <bgColor rgb="FFCCFFCC"/>
        </patternFill>
      </fill>
      <border>
        <left style="thin">
          <color auto="1"/>
        </left>
        <right style="thin">
          <color auto="1"/>
        </right>
        <top style="thin">
          <color auto="1"/>
        </top>
        <bottom style="thin">
          <color auto="1"/>
        </bottom>
        <vertical/>
        <horizontal/>
      </border>
    </dxf>
    <dxf>
      <fill>
        <patternFill patternType="mediumGray"/>
      </fill>
    </dxf>
    <dxf>
      <fill>
        <patternFill patternType="mediumGray"/>
      </fill>
    </dxf>
  </dxfs>
  <tableStyles count="0" defaultTableStyle="TableStyleMedium2" defaultPivotStyle="PivotStyleLight16"/>
  <colors>
    <mruColors>
      <color rgb="FFCCFFCC"/>
      <color rgb="FF007FC2"/>
      <color rgb="FFFFFFCC"/>
      <color rgb="FFFFCCFF"/>
      <color rgb="FF222F64"/>
      <color rgb="FFFFF2D2"/>
      <color rgb="FFABFAD5"/>
      <color rgb="FFC9A6E4"/>
      <color rgb="FF008080"/>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xdr:col>
      <xdr:colOff>400050</xdr:colOff>
      <xdr:row>1</xdr:row>
      <xdr:rowOff>152400</xdr:rowOff>
    </xdr:from>
    <xdr:to>
      <xdr:col>8</xdr:col>
      <xdr:colOff>485775</xdr:colOff>
      <xdr:row>30</xdr:row>
      <xdr:rowOff>9524</xdr:rowOff>
    </xdr:to>
    <xdr:sp macro="" textlink="">
      <xdr:nvSpPr>
        <xdr:cNvPr id="70" name="TextBox 40">
          <a:extLst>
            <a:ext uri="{FF2B5EF4-FFF2-40B4-BE49-F238E27FC236}">
              <a16:creationId xmlns:a16="http://schemas.microsoft.com/office/drawing/2014/main" id="{E3740D00-EB0C-4D35-866E-39D5D79DCAF2}"/>
            </a:ext>
          </a:extLst>
        </xdr:cNvPr>
        <xdr:cNvSpPr txBox="1"/>
      </xdr:nvSpPr>
      <xdr:spPr>
        <a:xfrm>
          <a:off x="6467475" y="342900"/>
          <a:ext cx="2686050" cy="5381624"/>
        </a:xfrm>
        <a:prstGeom prst="rect">
          <a:avLst/>
        </a:prstGeom>
        <a:noFill/>
        <a:ln>
          <a:solidFill>
            <a:sysClr val="windowText" lastClr="000000"/>
          </a:solidFill>
          <a:prstDash val="dash"/>
        </a:ln>
      </xdr:spPr>
      <xdr:txBody>
        <a:bodyPr vertOverflow="clip" horzOverflow="clip" wrap="square" rtlCol="0" anchor="t">
          <a:noAutofit/>
        </a:bodyPr>
        <a:lstStyle/>
        <a:p>
          <a:pPr algn="ctr"/>
          <a:r>
            <a:rPr lang="en-GB" sz="900" dirty="0"/>
            <a:t>Aircraft</a:t>
          </a:r>
          <a:r>
            <a:rPr lang="en-GB" sz="900" baseline="0" dirty="0"/>
            <a:t> Operator</a:t>
          </a:r>
          <a:r>
            <a:rPr lang="en-GB" sz="900" dirty="0"/>
            <a:t> raw input</a:t>
          </a:r>
        </a:p>
      </xdr:txBody>
    </xdr:sp>
    <xdr:clientData/>
  </xdr:twoCellAnchor>
  <xdr:twoCellAnchor>
    <xdr:from>
      <xdr:col>0</xdr:col>
      <xdr:colOff>828675</xdr:colOff>
      <xdr:row>13</xdr:row>
      <xdr:rowOff>47625</xdr:rowOff>
    </xdr:from>
    <xdr:to>
      <xdr:col>3</xdr:col>
      <xdr:colOff>438150</xdr:colOff>
      <xdr:row>18</xdr:row>
      <xdr:rowOff>180975</xdr:rowOff>
    </xdr:to>
    <xdr:sp macro="" textlink="">
      <xdr:nvSpPr>
        <xdr:cNvPr id="45" name="Rectangle 1">
          <a:extLst>
            <a:ext uri="{FF2B5EF4-FFF2-40B4-BE49-F238E27FC236}">
              <a16:creationId xmlns:a16="http://schemas.microsoft.com/office/drawing/2014/main" id="{A506519E-4A51-984A-D1EF-8AED46257B1F}"/>
            </a:ext>
          </a:extLst>
        </xdr:cNvPr>
        <xdr:cNvSpPr/>
      </xdr:nvSpPr>
      <xdr:spPr>
        <a:xfrm>
          <a:off x="2562225" y="2524125"/>
          <a:ext cx="2209800" cy="1085850"/>
        </a:xfrm>
        <a:prstGeom prst="rect">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t>Aircraft</a:t>
          </a:r>
          <a:r>
            <a:rPr lang="en-GB" sz="1100" baseline="0"/>
            <a:t> Operator</a:t>
          </a:r>
          <a:r>
            <a:rPr lang="en-GB" sz="1100"/>
            <a:t> Internal</a:t>
          </a:r>
          <a:r>
            <a:rPr lang="en-GB" sz="1100" baseline="0"/>
            <a:t> systems</a:t>
          </a:r>
          <a:endParaRPr lang="en-GB" sz="1100"/>
        </a:p>
      </xdr:txBody>
    </xdr:sp>
    <xdr:clientData/>
  </xdr:twoCellAnchor>
  <xdr:twoCellAnchor>
    <xdr:from>
      <xdr:col>5</xdr:col>
      <xdr:colOff>652463</xdr:colOff>
      <xdr:row>3</xdr:row>
      <xdr:rowOff>47625</xdr:rowOff>
    </xdr:from>
    <xdr:to>
      <xdr:col>8</xdr:col>
      <xdr:colOff>258763</xdr:colOff>
      <xdr:row>8</xdr:row>
      <xdr:rowOff>180975</xdr:rowOff>
    </xdr:to>
    <xdr:sp macro="" textlink="">
      <xdr:nvSpPr>
        <xdr:cNvPr id="3" name="Rectangle 2">
          <a:extLst>
            <a:ext uri="{FF2B5EF4-FFF2-40B4-BE49-F238E27FC236}">
              <a16:creationId xmlns:a16="http://schemas.microsoft.com/office/drawing/2014/main" id="{05C3F63C-16B1-4CD5-8590-329FC6FE4CDD}"/>
            </a:ext>
          </a:extLst>
        </xdr:cNvPr>
        <xdr:cNvSpPr/>
      </xdr:nvSpPr>
      <xdr:spPr>
        <a:xfrm>
          <a:off x="6719888" y="619125"/>
          <a:ext cx="2206625" cy="1085850"/>
        </a:xfrm>
        <a:prstGeom prst="rect">
          <a:avLst/>
        </a:prstGeom>
        <a:solidFill>
          <a:srgbClr val="007FC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 Flight Operational Data</a:t>
          </a:r>
        </a:p>
      </xdr:txBody>
    </xdr:sp>
    <xdr:clientData/>
  </xdr:twoCellAnchor>
  <xdr:twoCellAnchor>
    <xdr:from>
      <xdr:col>5</xdr:col>
      <xdr:colOff>650875</xdr:colOff>
      <xdr:row>9</xdr:row>
      <xdr:rowOff>171450</xdr:rowOff>
    </xdr:from>
    <xdr:to>
      <xdr:col>8</xdr:col>
      <xdr:colOff>260350</xdr:colOff>
      <xdr:row>15</xdr:row>
      <xdr:rowOff>114300</xdr:rowOff>
    </xdr:to>
    <xdr:sp macro="" textlink="">
      <xdr:nvSpPr>
        <xdr:cNvPr id="59" name="Rectangle 3">
          <a:extLst>
            <a:ext uri="{FF2B5EF4-FFF2-40B4-BE49-F238E27FC236}">
              <a16:creationId xmlns:a16="http://schemas.microsoft.com/office/drawing/2014/main" id="{92E97E31-4517-4AB1-B3FA-BAE406594472}"/>
            </a:ext>
          </a:extLst>
        </xdr:cNvPr>
        <xdr:cNvSpPr/>
      </xdr:nvSpPr>
      <xdr:spPr>
        <a:xfrm>
          <a:off x="6718300" y="1885950"/>
          <a:ext cx="2209800" cy="1085850"/>
        </a:xfrm>
        <a:prstGeom prst="rect">
          <a:avLst/>
        </a:prstGeom>
        <a:solidFill>
          <a:srgbClr val="007FC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 Planned required fuel</a:t>
          </a:r>
        </a:p>
      </xdr:txBody>
    </xdr:sp>
    <xdr:clientData/>
  </xdr:twoCellAnchor>
  <xdr:twoCellAnchor>
    <xdr:from>
      <xdr:col>5</xdr:col>
      <xdr:colOff>652463</xdr:colOff>
      <xdr:row>23</xdr:row>
      <xdr:rowOff>57150</xdr:rowOff>
    </xdr:from>
    <xdr:to>
      <xdr:col>8</xdr:col>
      <xdr:colOff>258763</xdr:colOff>
      <xdr:row>29</xdr:row>
      <xdr:rowOff>0</xdr:rowOff>
    </xdr:to>
    <xdr:sp macro="" textlink="">
      <xdr:nvSpPr>
        <xdr:cNvPr id="5" name="Rectangle 4">
          <a:extLst>
            <a:ext uri="{FF2B5EF4-FFF2-40B4-BE49-F238E27FC236}">
              <a16:creationId xmlns:a16="http://schemas.microsoft.com/office/drawing/2014/main" id="{5E01BDD0-7D74-4715-93CD-BA6EBC9DA92F}"/>
            </a:ext>
          </a:extLst>
        </xdr:cNvPr>
        <xdr:cNvSpPr/>
      </xdr:nvSpPr>
      <xdr:spPr>
        <a:xfrm>
          <a:off x="6719888" y="4438650"/>
          <a:ext cx="2206625" cy="1085850"/>
        </a:xfrm>
        <a:prstGeom prst="rect">
          <a:avLst/>
        </a:prstGeom>
        <a:solidFill>
          <a:srgbClr val="007FC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Planned tanked quantity for fuel safety rules</a:t>
          </a:r>
        </a:p>
      </xdr:txBody>
    </xdr:sp>
    <xdr:clientData/>
  </xdr:twoCellAnchor>
  <xdr:twoCellAnchor>
    <xdr:from>
      <xdr:col>5</xdr:col>
      <xdr:colOff>646113</xdr:colOff>
      <xdr:row>16</xdr:row>
      <xdr:rowOff>114300</xdr:rowOff>
    </xdr:from>
    <xdr:to>
      <xdr:col>8</xdr:col>
      <xdr:colOff>265113</xdr:colOff>
      <xdr:row>22</xdr:row>
      <xdr:rowOff>57150</xdr:rowOff>
    </xdr:to>
    <xdr:sp macro="" textlink="">
      <xdr:nvSpPr>
        <xdr:cNvPr id="6" name="Rectangle 5">
          <a:extLst>
            <a:ext uri="{FF2B5EF4-FFF2-40B4-BE49-F238E27FC236}">
              <a16:creationId xmlns:a16="http://schemas.microsoft.com/office/drawing/2014/main" id="{3810FEF2-6A49-49C7-9E56-22E29B967561}"/>
            </a:ext>
          </a:extLst>
        </xdr:cNvPr>
        <xdr:cNvSpPr/>
      </xdr:nvSpPr>
      <xdr:spPr>
        <a:xfrm>
          <a:off x="6713538" y="3162300"/>
          <a:ext cx="2219325" cy="1085850"/>
        </a:xfrm>
        <a:prstGeom prst="rect">
          <a:avLst/>
        </a:prstGeom>
        <a:solidFill>
          <a:srgbClr val="007FC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 Uplifted Fuel</a:t>
          </a:r>
        </a:p>
      </xdr:txBody>
    </xdr:sp>
    <xdr:clientData/>
  </xdr:twoCellAnchor>
  <xdr:twoCellAnchor>
    <xdr:from>
      <xdr:col>3</xdr:col>
      <xdr:colOff>438150</xdr:colOff>
      <xdr:row>6</xdr:row>
      <xdr:rowOff>20638</xdr:rowOff>
    </xdr:from>
    <xdr:to>
      <xdr:col>5</xdr:col>
      <xdr:colOff>636588</xdr:colOff>
      <xdr:row>16</xdr:row>
      <xdr:rowOff>20638</xdr:rowOff>
    </xdr:to>
    <xdr:cxnSp macro="">
      <xdr:nvCxnSpPr>
        <xdr:cNvPr id="8" name="Connector: Elbow 7">
          <a:extLst>
            <a:ext uri="{FF2B5EF4-FFF2-40B4-BE49-F238E27FC236}">
              <a16:creationId xmlns:a16="http://schemas.microsoft.com/office/drawing/2014/main" id="{4DE5DCC1-A73E-27BF-2508-5DAC411DD6FB}"/>
            </a:ext>
          </a:extLst>
        </xdr:cNvPr>
        <xdr:cNvCxnSpPr>
          <a:stCxn id="45" idx="3"/>
          <a:endCxn id="3" idx="1"/>
        </xdr:cNvCxnSpPr>
      </xdr:nvCxnSpPr>
      <xdr:spPr>
        <a:xfrm flipV="1">
          <a:off x="3629025" y="1106488"/>
          <a:ext cx="1474788" cy="1809750"/>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438150</xdr:colOff>
      <xdr:row>12</xdr:row>
      <xdr:rowOff>142875</xdr:rowOff>
    </xdr:from>
    <xdr:to>
      <xdr:col>5</xdr:col>
      <xdr:colOff>635000</xdr:colOff>
      <xdr:row>16</xdr:row>
      <xdr:rowOff>20638</xdr:rowOff>
    </xdr:to>
    <xdr:cxnSp macro="">
      <xdr:nvCxnSpPr>
        <xdr:cNvPr id="9" name="Connector: Elbow 8">
          <a:extLst>
            <a:ext uri="{FF2B5EF4-FFF2-40B4-BE49-F238E27FC236}">
              <a16:creationId xmlns:a16="http://schemas.microsoft.com/office/drawing/2014/main" id="{55C15F48-B113-4993-8F6D-8166CCC81362}"/>
            </a:ext>
          </a:extLst>
        </xdr:cNvPr>
        <xdr:cNvCxnSpPr>
          <a:stCxn id="45" idx="3"/>
          <a:endCxn id="59" idx="1"/>
        </xdr:cNvCxnSpPr>
      </xdr:nvCxnSpPr>
      <xdr:spPr>
        <a:xfrm flipV="1">
          <a:off x="3629025" y="2314575"/>
          <a:ext cx="1473200" cy="601663"/>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438150</xdr:colOff>
      <xdr:row>16</xdr:row>
      <xdr:rowOff>20638</xdr:rowOff>
    </xdr:from>
    <xdr:to>
      <xdr:col>5</xdr:col>
      <xdr:colOff>636588</xdr:colOff>
      <xdr:row>19</xdr:row>
      <xdr:rowOff>85725</xdr:rowOff>
    </xdr:to>
    <xdr:cxnSp macro="">
      <xdr:nvCxnSpPr>
        <xdr:cNvPr id="12" name="Connector: Elbow 11">
          <a:extLst>
            <a:ext uri="{FF2B5EF4-FFF2-40B4-BE49-F238E27FC236}">
              <a16:creationId xmlns:a16="http://schemas.microsoft.com/office/drawing/2014/main" id="{065CF927-5CAA-4B14-A70C-4EBCAD5417D6}"/>
            </a:ext>
          </a:extLst>
        </xdr:cNvPr>
        <xdr:cNvCxnSpPr>
          <a:stCxn id="45" idx="3"/>
          <a:endCxn id="6" idx="1"/>
        </xdr:cNvCxnSpPr>
      </xdr:nvCxnSpPr>
      <xdr:spPr>
        <a:xfrm>
          <a:off x="3629025" y="2916238"/>
          <a:ext cx="1474788" cy="608012"/>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438150</xdr:colOff>
      <xdr:row>16</xdr:row>
      <xdr:rowOff>20638</xdr:rowOff>
    </xdr:from>
    <xdr:to>
      <xdr:col>5</xdr:col>
      <xdr:colOff>636588</xdr:colOff>
      <xdr:row>26</xdr:row>
      <xdr:rowOff>28575</xdr:rowOff>
    </xdr:to>
    <xdr:cxnSp macro="">
      <xdr:nvCxnSpPr>
        <xdr:cNvPr id="15" name="Connector: Elbow 14">
          <a:extLst>
            <a:ext uri="{FF2B5EF4-FFF2-40B4-BE49-F238E27FC236}">
              <a16:creationId xmlns:a16="http://schemas.microsoft.com/office/drawing/2014/main" id="{330C8468-D11D-4890-9BE5-BE28BE1E4052}"/>
            </a:ext>
          </a:extLst>
        </xdr:cNvPr>
        <xdr:cNvCxnSpPr>
          <a:stCxn id="45" idx="3"/>
          <a:endCxn id="5" idx="1"/>
        </xdr:cNvCxnSpPr>
      </xdr:nvCxnSpPr>
      <xdr:spPr>
        <a:xfrm>
          <a:off x="3629025" y="2916238"/>
          <a:ext cx="1474788" cy="1817687"/>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714375</xdr:colOff>
      <xdr:row>13</xdr:row>
      <xdr:rowOff>47625</xdr:rowOff>
    </xdr:from>
    <xdr:to>
      <xdr:col>16</xdr:col>
      <xdr:colOff>314325</xdr:colOff>
      <xdr:row>18</xdr:row>
      <xdr:rowOff>180975</xdr:rowOff>
    </xdr:to>
    <xdr:sp macro="" textlink="">
      <xdr:nvSpPr>
        <xdr:cNvPr id="20" name="Rectangle 19">
          <a:extLst>
            <a:ext uri="{FF2B5EF4-FFF2-40B4-BE49-F238E27FC236}">
              <a16:creationId xmlns:a16="http://schemas.microsoft.com/office/drawing/2014/main" id="{9194394D-58EF-456E-87D5-F36D94B13533}"/>
            </a:ext>
          </a:extLst>
        </xdr:cNvPr>
        <xdr:cNvSpPr/>
      </xdr:nvSpPr>
      <xdr:spPr>
        <a:xfrm>
          <a:off x="10248900" y="2524125"/>
          <a:ext cx="2200275" cy="1085850"/>
        </a:xfrm>
        <a:prstGeom prst="rect">
          <a:avLst/>
        </a:prstGeom>
        <a:solidFill>
          <a:srgbClr val="222F6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Automatic</a:t>
          </a:r>
          <a:r>
            <a:rPr lang="en-GB" sz="1100" baseline="0">
              <a:solidFill>
                <a:schemeClr val="bg1"/>
              </a:solidFill>
            </a:rPr>
            <a:t> s</a:t>
          </a:r>
          <a:r>
            <a:rPr lang="en-GB" sz="1100">
              <a:solidFill>
                <a:schemeClr val="bg1"/>
              </a:solidFill>
            </a:rPr>
            <a:t>cope check</a:t>
          </a:r>
        </a:p>
      </xdr:txBody>
    </xdr:sp>
    <xdr:clientData/>
  </xdr:twoCellAnchor>
  <xdr:twoCellAnchor>
    <xdr:from>
      <xdr:col>3</xdr:col>
      <xdr:colOff>428625</xdr:colOff>
      <xdr:row>1</xdr:row>
      <xdr:rowOff>171450</xdr:rowOff>
    </xdr:from>
    <xdr:to>
      <xdr:col>5</xdr:col>
      <xdr:colOff>234950</xdr:colOff>
      <xdr:row>5</xdr:row>
      <xdr:rowOff>66675</xdr:rowOff>
    </xdr:to>
    <xdr:sp macro="" textlink="">
      <xdr:nvSpPr>
        <xdr:cNvPr id="21" name="TextBox 20">
          <a:extLst>
            <a:ext uri="{FF2B5EF4-FFF2-40B4-BE49-F238E27FC236}">
              <a16:creationId xmlns:a16="http://schemas.microsoft.com/office/drawing/2014/main" id="{0EC74B5E-CFD4-478F-0A44-3C83558B5EBE}"/>
            </a:ext>
          </a:extLst>
        </xdr:cNvPr>
        <xdr:cNvSpPr txBox="1"/>
      </xdr:nvSpPr>
      <xdr:spPr>
        <a:xfrm>
          <a:off x="3619500" y="352425"/>
          <a:ext cx="1082675" cy="619125"/>
        </a:xfrm>
        <a:prstGeom prst="rect">
          <a:avLst/>
        </a:prstGeom>
        <a:noFill/>
        <a:ln>
          <a:solidFill>
            <a:sysClr val="windowText" lastClr="000000"/>
          </a:solidFill>
        </a:ln>
      </xdr:spPr>
      <xdr:txBody>
        <a:bodyPr vertOverflow="clip" horzOverflow="clip" wrap="square" rtlCol="0" anchor="ctr">
          <a:noAutofit/>
        </a:bodyPr>
        <a:lstStyle/>
        <a:p>
          <a:pPr algn="ctr"/>
          <a:r>
            <a:rPr lang="en-GB" sz="900" dirty="0"/>
            <a:t>Queries</a:t>
          </a:r>
          <a:r>
            <a:rPr lang="en-GB" sz="900" baseline="0" dirty="0"/>
            <a:t> to extract data from internal systems</a:t>
          </a:r>
          <a:endParaRPr lang="en-GB" sz="900" dirty="0"/>
        </a:p>
      </xdr:txBody>
    </xdr:sp>
    <xdr:clientData/>
  </xdr:twoCellAnchor>
  <xdr:twoCellAnchor>
    <xdr:from>
      <xdr:col>8</xdr:col>
      <xdr:colOff>255588</xdr:colOff>
      <xdr:row>6</xdr:row>
      <xdr:rowOff>15875</xdr:rowOff>
    </xdr:from>
    <xdr:to>
      <xdr:col>9</xdr:col>
      <xdr:colOff>711200</xdr:colOff>
      <xdr:row>16</xdr:row>
      <xdr:rowOff>15875</xdr:rowOff>
    </xdr:to>
    <xdr:cxnSp macro="">
      <xdr:nvCxnSpPr>
        <xdr:cNvPr id="23" name="Connector: Elbow 22">
          <a:extLst>
            <a:ext uri="{FF2B5EF4-FFF2-40B4-BE49-F238E27FC236}">
              <a16:creationId xmlns:a16="http://schemas.microsoft.com/office/drawing/2014/main" id="{07F76E48-46AF-5EEC-9580-CE6857B5F389}"/>
            </a:ext>
          </a:extLst>
        </xdr:cNvPr>
        <xdr:cNvCxnSpPr>
          <a:stCxn id="3" idx="3"/>
          <a:endCxn id="20" idx="1"/>
        </xdr:cNvCxnSpPr>
      </xdr:nvCxnSpPr>
      <xdr:spPr>
        <a:xfrm>
          <a:off x="8923338" y="1158875"/>
          <a:ext cx="1322387" cy="1905000"/>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260350</xdr:colOff>
      <xdr:row>12</xdr:row>
      <xdr:rowOff>142875</xdr:rowOff>
    </xdr:from>
    <xdr:to>
      <xdr:col>9</xdr:col>
      <xdr:colOff>714375</xdr:colOff>
      <xdr:row>16</xdr:row>
      <xdr:rowOff>19050</xdr:rowOff>
    </xdr:to>
    <xdr:cxnSp macro="">
      <xdr:nvCxnSpPr>
        <xdr:cNvPr id="24" name="Connector: Elbow 23">
          <a:extLst>
            <a:ext uri="{FF2B5EF4-FFF2-40B4-BE49-F238E27FC236}">
              <a16:creationId xmlns:a16="http://schemas.microsoft.com/office/drawing/2014/main" id="{690729C3-41D7-45A3-8298-F4FC0F751A04}"/>
            </a:ext>
          </a:extLst>
        </xdr:cNvPr>
        <xdr:cNvCxnSpPr>
          <a:stCxn id="59" idx="3"/>
          <a:endCxn id="20" idx="1"/>
        </xdr:cNvCxnSpPr>
      </xdr:nvCxnSpPr>
      <xdr:spPr>
        <a:xfrm>
          <a:off x="8878207" y="2428875"/>
          <a:ext cx="1315811" cy="638175"/>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265113</xdr:colOff>
      <xdr:row>16</xdr:row>
      <xdr:rowOff>15875</xdr:rowOff>
    </xdr:from>
    <xdr:to>
      <xdr:col>9</xdr:col>
      <xdr:colOff>711200</xdr:colOff>
      <xdr:row>19</xdr:row>
      <xdr:rowOff>85725</xdr:rowOff>
    </xdr:to>
    <xdr:cxnSp macro="">
      <xdr:nvCxnSpPr>
        <xdr:cNvPr id="28" name="Connector: Elbow 27">
          <a:extLst>
            <a:ext uri="{FF2B5EF4-FFF2-40B4-BE49-F238E27FC236}">
              <a16:creationId xmlns:a16="http://schemas.microsoft.com/office/drawing/2014/main" id="{2D23B9CC-4EB9-4295-A1EA-373041D33059}"/>
            </a:ext>
          </a:extLst>
        </xdr:cNvPr>
        <xdr:cNvCxnSpPr>
          <a:stCxn id="6" idx="3"/>
          <a:endCxn id="20" idx="1"/>
        </xdr:cNvCxnSpPr>
      </xdr:nvCxnSpPr>
      <xdr:spPr>
        <a:xfrm flipV="1">
          <a:off x="8932863" y="3063875"/>
          <a:ext cx="1312862" cy="641350"/>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255588</xdr:colOff>
      <xdr:row>16</xdr:row>
      <xdr:rowOff>15875</xdr:rowOff>
    </xdr:from>
    <xdr:to>
      <xdr:col>9</xdr:col>
      <xdr:colOff>711200</xdr:colOff>
      <xdr:row>26</xdr:row>
      <xdr:rowOff>28575</xdr:rowOff>
    </xdr:to>
    <xdr:cxnSp macro="">
      <xdr:nvCxnSpPr>
        <xdr:cNvPr id="32" name="Connector: Elbow 31">
          <a:extLst>
            <a:ext uri="{FF2B5EF4-FFF2-40B4-BE49-F238E27FC236}">
              <a16:creationId xmlns:a16="http://schemas.microsoft.com/office/drawing/2014/main" id="{CB1A3241-5131-42AE-830A-1AC89259218D}"/>
            </a:ext>
          </a:extLst>
        </xdr:cNvPr>
        <xdr:cNvCxnSpPr>
          <a:stCxn id="5" idx="3"/>
          <a:endCxn id="20" idx="1"/>
        </xdr:cNvCxnSpPr>
      </xdr:nvCxnSpPr>
      <xdr:spPr>
        <a:xfrm flipV="1">
          <a:off x="8923338" y="3063875"/>
          <a:ext cx="1322387" cy="1917700"/>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358775</xdr:colOff>
      <xdr:row>13</xdr:row>
      <xdr:rowOff>44450</xdr:rowOff>
    </xdr:from>
    <xdr:to>
      <xdr:col>19</xdr:col>
      <xdr:colOff>825500</xdr:colOff>
      <xdr:row>18</xdr:row>
      <xdr:rowOff>177800</xdr:rowOff>
    </xdr:to>
    <xdr:sp macro="" textlink="">
      <xdr:nvSpPr>
        <xdr:cNvPr id="210" name="Rectangle 35">
          <a:extLst>
            <a:ext uri="{FF2B5EF4-FFF2-40B4-BE49-F238E27FC236}">
              <a16:creationId xmlns:a16="http://schemas.microsoft.com/office/drawing/2014/main" id="{5BD64CCB-C46B-44E8-997B-24510C838921}"/>
            </a:ext>
          </a:extLst>
        </xdr:cNvPr>
        <xdr:cNvSpPr/>
      </xdr:nvSpPr>
      <xdr:spPr>
        <a:xfrm>
          <a:off x="13360400" y="2520950"/>
          <a:ext cx="2200275" cy="1085850"/>
        </a:xfrm>
        <a:prstGeom prst="rect">
          <a:avLst/>
        </a:prstGeom>
        <a:solidFill>
          <a:srgbClr val="222F6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b="0">
              <a:solidFill>
                <a:schemeClr val="bg1"/>
              </a:solidFill>
            </a:rPr>
            <a:t>AO</a:t>
          </a:r>
          <a:r>
            <a:rPr lang="en-GB" sz="1100" b="0" baseline="0">
              <a:solidFill>
                <a:schemeClr val="bg1"/>
              </a:solidFill>
            </a:rPr>
            <a:t> </a:t>
          </a:r>
          <a:r>
            <a:rPr lang="en-GB" sz="1100" b="0">
              <a:solidFill>
                <a:schemeClr val="bg1"/>
              </a:solidFill>
            </a:rPr>
            <a:t>Reporting template</a:t>
          </a:r>
        </a:p>
      </xdr:txBody>
    </xdr:sp>
    <xdr:clientData/>
  </xdr:twoCellAnchor>
  <xdr:twoCellAnchor>
    <xdr:from>
      <xdr:col>15</xdr:col>
      <xdr:colOff>847725</xdr:colOff>
      <xdr:row>8</xdr:row>
      <xdr:rowOff>187325</xdr:rowOff>
    </xdr:from>
    <xdr:to>
      <xdr:col>17</xdr:col>
      <xdr:colOff>657225</xdr:colOff>
      <xdr:row>12</xdr:row>
      <xdr:rowOff>73025</xdr:rowOff>
    </xdr:to>
    <xdr:sp macro="" textlink="">
      <xdr:nvSpPr>
        <xdr:cNvPr id="37" name="TextBox 36">
          <a:extLst>
            <a:ext uri="{FF2B5EF4-FFF2-40B4-BE49-F238E27FC236}">
              <a16:creationId xmlns:a16="http://schemas.microsoft.com/office/drawing/2014/main" id="{CB320084-39DE-4CAA-AF30-A1E665E15F6B}"/>
            </a:ext>
          </a:extLst>
        </xdr:cNvPr>
        <xdr:cNvSpPr txBox="1"/>
      </xdr:nvSpPr>
      <xdr:spPr>
        <a:xfrm>
          <a:off x="12115800" y="1711325"/>
          <a:ext cx="1543050" cy="647700"/>
        </a:xfrm>
        <a:prstGeom prst="rect">
          <a:avLst/>
        </a:prstGeom>
        <a:noFill/>
        <a:ln>
          <a:solidFill>
            <a:sysClr val="windowText" lastClr="000000"/>
          </a:solidFill>
        </a:ln>
      </xdr:spPr>
      <xdr:txBody>
        <a:bodyPr vertOverflow="clip" horzOverflow="clip" wrap="square" rtlCol="0" anchor="ctr">
          <a:noAutofit/>
        </a:bodyPr>
        <a:lstStyle/>
        <a:p>
          <a:pPr algn="ctr"/>
          <a:r>
            <a:rPr lang="en-GB" sz="900" dirty="0"/>
            <a:t>If RFEUA Reportable flight, automatically feeds in the Reporting</a:t>
          </a:r>
          <a:r>
            <a:rPr lang="en-GB" sz="900" baseline="0" dirty="0"/>
            <a:t> template</a:t>
          </a:r>
          <a:endParaRPr lang="en-GB" sz="900" dirty="0"/>
        </a:p>
      </xdr:txBody>
    </xdr:sp>
    <xdr:clientData/>
  </xdr:twoCellAnchor>
  <xdr:twoCellAnchor>
    <xdr:from>
      <xdr:col>16</xdr:col>
      <xdr:colOff>311150</xdr:colOff>
      <xdr:row>16</xdr:row>
      <xdr:rowOff>20638</xdr:rowOff>
    </xdr:from>
    <xdr:to>
      <xdr:col>17</xdr:col>
      <xdr:colOff>358775</xdr:colOff>
      <xdr:row>16</xdr:row>
      <xdr:rowOff>23813</xdr:rowOff>
    </xdr:to>
    <xdr:cxnSp macro="">
      <xdr:nvCxnSpPr>
        <xdr:cNvPr id="39" name="Straight Arrow Connector 38">
          <a:extLst>
            <a:ext uri="{FF2B5EF4-FFF2-40B4-BE49-F238E27FC236}">
              <a16:creationId xmlns:a16="http://schemas.microsoft.com/office/drawing/2014/main" id="{39D57A2F-BE48-BA1E-05FF-CFF5354B1120}"/>
            </a:ext>
          </a:extLst>
        </xdr:cNvPr>
        <xdr:cNvCxnSpPr>
          <a:stCxn id="20" idx="3"/>
          <a:endCxn id="210" idx="1"/>
        </xdr:cNvCxnSpPr>
      </xdr:nvCxnSpPr>
      <xdr:spPr>
        <a:xfrm>
          <a:off x="11798300" y="2916238"/>
          <a:ext cx="685800" cy="3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xdr:colOff>
      <xdr:row>13</xdr:row>
      <xdr:rowOff>44450</xdr:rowOff>
    </xdr:from>
    <xdr:to>
      <xdr:col>23</xdr:col>
      <xdr:colOff>473075</xdr:colOff>
      <xdr:row>18</xdr:row>
      <xdr:rowOff>177800</xdr:rowOff>
    </xdr:to>
    <xdr:sp macro="" textlink="">
      <xdr:nvSpPr>
        <xdr:cNvPr id="40" name="Rectangle 39">
          <a:extLst>
            <a:ext uri="{FF2B5EF4-FFF2-40B4-BE49-F238E27FC236}">
              <a16:creationId xmlns:a16="http://schemas.microsoft.com/office/drawing/2014/main" id="{77FF0586-01AB-45D0-8B9E-BE70DAE3E854}"/>
            </a:ext>
          </a:extLst>
        </xdr:cNvPr>
        <xdr:cNvSpPr/>
      </xdr:nvSpPr>
      <xdr:spPr>
        <a:xfrm>
          <a:off x="16475075" y="2520950"/>
          <a:ext cx="2200275" cy="1085850"/>
        </a:xfrm>
        <a:prstGeom prst="rect">
          <a:avLst/>
        </a:prstGeom>
        <a:solidFill>
          <a:srgbClr val="222F6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Previous flight information required</a:t>
          </a:r>
        </a:p>
      </xdr:txBody>
    </xdr:sp>
    <xdr:clientData/>
  </xdr:twoCellAnchor>
  <xdr:twoCellAnchor>
    <xdr:from>
      <xdr:col>19</xdr:col>
      <xdr:colOff>463550</xdr:colOff>
      <xdr:row>8</xdr:row>
      <xdr:rowOff>177800</xdr:rowOff>
    </xdr:from>
    <xdr:to>
      <xdr:col>21</xdr:col>
      <xdr:colOff>273050</xdr:colOff>
      <xdr:row>12</xdr:row>
      <xdr:rowOff>63500</xdr:rowOff>
    </xdr:to>
    <xdr:sp macro="" textlink="">
      <xdr:nvSpPr>
        <xdr:cNvPr id="175" name="TextBox 42">
          <a:extLst>
            <a:ext uri="{FF2B5EF4-FFF2-40B4-BE49-F238E27FC236}">
              <a16:creationId xmlns:a16="http://schemas.microsoft.com/office/drawing/2014/main" id="{C062902B-945F-44B3-9014-786C4BB4B9D1}"/>
            </a:ext>
          </a:extLst>
        </xdr:cNvPr>
        <xdr:cNvSpPr txBox="1"/>
      </xdr:nvSpPr>
      <xdr:spPr>
        <a:xfrm>
          <a:off x="15198725" y="1701800"/>
          <a:ext cx="1543050" cy="647700"/>
        </a:xfrm>
        <a:prstGeom prst="rect">
          <a:avLst/>
        </a:prstGeom>
        <a:noFill/>
        <a:ln>
          <a:solidFill>
            <a:sysClr val="windowText" lastClr="000000"/>
          </a:solidFill>
        </a:ln>
      </xdr:spPr>
      <xdr:txBody>
        <a:bodyPr vertOverflow="clip" horzOverflow="clip" wrap="square" rtlCol="0" anchor="ctr">
          <a:noAutofit/>
        </a:bodyPr>
        <a:lstStyle/>
        <a:p>
          <a:pPr algn="ctr"/>
          <a:r>
            <a:rPr lang="en-GB" sz="900" dirty="0"/>
            <a:t>Aircrfat</a:t>
          </a:r>
          <a:r>
            <a:rPr lang="en-GB" sz="900" baseline="0" dirty="0"/>
            <a:t> Operator does not meet the 90% uplift requirement</a:t>
          </a:r>
          <a:r>
            <a:rPr lang="en-GB" sz="900" dirty="0"/>
            <a:t> at a union airport </a:t>
          </a:r>
        </a:p>
      </xdr:txBody>
    </xdr:sp>
    <xdr:clientData/>
  </xdr:twoCellAnchor>
  <xdr:twoCellAnchor>
    <xdr:from>
      <xdr:col>24</xdr:col>
      <xdr:colOff>523875</xdr:colOff>
      <xdr:row>13</xdr:row>
      <xdr:rowOff>47625</xdr:rowOff>
    </xdr:from>
    <xdr:to>
      <xdr:col>27</xdr:col>
      <xdr:colOff>123825</xdr:colOff>
      <xdr:row>18</xdr:row>
      <xdr:rowOff>180975</xdr:rowOff>
    </xdr:to>
    <xdr:sp macro="" textlink="">
      <xdr:nvSpPr>
        <xdr:cNvPr id="226" name="Rectangle 43">
          <a:extLst>
            <a:ext uri="{FF2B5EF4-FFF2-40B4-BE49-F238E27FC236}">
              <a16:creationId xmlns:a16="http://schemas.microsoft.com/office/drawing/2014/main" id="{2FF42D8E-3857-4A3C-8E74-C54E453C26BC}"/>
            </a:ext>
          </a:extLst>
        </xdr:cNvPr>
        <xdr:cNvSpPr/>
      </xdr:nvSpPr>
      <xdr:spPr>
        <a:xfrm>
          <a:off x="19592925" y="2524125"/>
          <a:ext cx="2200275" cy="1085850"/>
        </a:xfrm>
        <a:prstGeom prst="rect">
          <a:avLst/>
        </a:prstGeom>
        <a:solidFill>
          <a:srgbClr val="222F6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b="0">
              <a:solidFill>
                <a:schemeClr val="bg1"/>
              </a:solidFill>
            </a:rPr>
            <a:t>AO Reporting Template</a:t>
          </a:r>
        </a:p>
        <a:p>
          <a:pPr algn="ctr"/>
          <a:r>
            <a:rPr lang="en-GB" sz="1100" b="0">
              <a:solidFill>
                <a:schemeClr val="bg1"/>
              </a:solidFill>
            </a:rPr>
            <a:t>ready to be uploaded to the EASA Sustainability</a:t>
          </a:r>
          <a:r>
            <a:rPr lang="en-GB" sz="1100" b="0" baseline="0">
              <a:solidFill>
                <a:schemeClr val="bg1"/>
              </a:solidFill>
            </a:rPr>
            <a:t> portal</a:t>
          </a:r>
          <a:endParaRPr lang="en-GB" sz="1100" b="0">
            <a:solidFill>
              <a:schemeClr val="bg1"/>
            </a:solidFill>
          </a:endParaRPr>
        </a:p>
      </xdr:txBody>
    </xdr:sp>
    <xdr:clientData/>
  </xdr:twoCellAnchor>
  <xdr:twoCellAnchor>
    <xdr:from>
      <xdr:col>20</xdr:col>
      <xdr:colOff>0</xdr:colOff>
      <xdr:row>16</xdr:row>
      <xdr:rowOff>23813</xdr:rowOff>
    </xdr:from>
    <xdr:to>
      <xdr:col>21</xdr:col>
      <xdr:colOff>9525</xdr:colOff>
      <xdr:row>16</xdr:row>
      <xdr:rowOff>23813</xdr:rowOff>
    </xdr:to>
    <xdr:cxnSp macro="">
      <xdr:nvCxnSpPr>
        <xdr:cNvPr id="46" name="Straight Arrow Connector 45">
          <a:extLst>
            <a:ext uri="{FF2B5EF4-FFF2-40B4-BE49-F238E27FC236}">
              <a16:creationId xmlns:a16="http://schemas.microsoft.com/office/drawing/2014/main" id="{BB3373D6-F1CA-49EC-9615-A3322089D6F4}"/>
            </a:ext>
          </a:extLst>
        </xdr:cNvPr>
        <xdr:cNvCxnSpPr>
          <a:stCxn id="210" idx="3"/>
          <a:endCxn id="40" idx="1"/>
        </xdr:cNvCxnSpPr>
      </xdr:nvCxnSpPr>
      <xdr:spPr>
        <a:xfrm>
          <a:off x="14039850" y="2919413"/>
          <a:ext cx="6477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473075</xdr:colOff>
      <xdr:row>16</xdr:row>
      <xdr:rowOff>20638</xdr:rowOff>
    </xdr:from>
    <xdr:to>
      <xdr:col>24</xdr:col>
      <xdr:colOff>520700</xdr:colOff>
      <xdr:row>16</xdr:row>
      <xdr:rowOff>23813</xdr:rowOff>
    </xdr:to>
    <xdr:cxnSp macro="">
      <xdr:nvCxnSpPr>
        <xdr:cNvPr id="49" name="Straight Arrow Connector 48">
          <a:extLst>
            <a:ext uri="{FF2B5EF4-FFF2-40B4-BE49-F238E27FC236}">
              <a16:creationId xmlns:a16="http://schemas.microsoft.com/office/drawing/2014/main" id="{C39744C2-8B62-4069-9D9F-52027E972C06}"/>
            </a:ext>
          </a:extLst>
        </xdr:cNvPr>
        <xdr:cNvCxnSpPr>
          <a:stCxn id="40" idx="3"/>
          <a:endCxn id="226" idx="1"/>
        </xdr:cNvCxnSpPr>
      </xdr:nvCxnSpPr>
      <xdr:spPr>
        <a:xfrm flipV="1">
          <a:off x="16427450" y="2916238"/>
          <a:ext cx="685800" cy="3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301625</xdr:colOff>
      <xdr:row>23</xdr:row>
      <xdr:rowOff>19050</xdr:rowOff>
    </xdr:from>
    <xdr:to>
      <xdr:col>21</xdr:col>
      <xdr:colOff>768350</xdr:colOff>
      <xdr:row>28</xdr:row>
      <xdr:rowOff>152400</xdr:rowOff>
    </xdr:to>
    <xdr:sp macro="" textlink="">
      <xdr:nvSpPr>
        <xdr:cNvPr id="52" name="Rectangle 51">
          <a:extLst>
            <a:ext uri="{FF2B5EF4-FFF2-40B4-BE49-F238E27FC236}">
              <a16:creationId xmlns:a16="http://schemas.microsoft.com/office/drawing/2014/main" id="{B638254C-B0C5-4753-A55F-CE390D9B7465}"/>
            </a:ext>
          </a:extLst>
        </xdr:cNvPr>
        <xdr:cNvSpPr/>
      </xdr:nvSpPr>
      <xdr:spPr>
        <a:xfrm>
          <a:off x="15036800" y="4400550"/>
          <a:ext cx="2200275" cy="1085850"/>
        </a:xfrm>
        <a:prstGeom prst="rect">
          <a:avLst/>
        </a:prstGeom>
        <a:solidFill>
          <a:srgbClr val="222F6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Supporting documentation</a:t>
          </a:r>
        </a:p>
      </xdr:txBody>
    </xdr:sp>
    <xdr:clientData/>
  </xdr:twoCellAnchor>
  <xdr:twoCellAnchor>
    <xdr:from>
      <xdr:col>18</xdr:col>
      <xdr:colOff>498475</xdr:colOff>
      <xdr:row>18</xdr:row>
      <xdr:rowOff>180974</xdr:rowOff>
    </xdr:from>
    <xdr:to>
      <xdr:col>19</xdr:col>
      <xdr:colOff>301625</xdr:colOff>
      <xdr:row>25</xdr:row>
      <xdr:rowOff>176212</xdr:rowOff>
    </xdr:to>
    <xdr:cxnSp macro="">
      <xdr:nvCxnSpPr>
        <xdr:cNvPr id="53" name="Connector: Elbow 52">
          <a:extLst>
            <a:ext uri="{FF2B5EF4-FFF2-40B4-BE49-F238E27FC236}">
              <a16:creationId xmlns:a16="http://schemas.microsoft.com/office/drawing/2014/main" id="{669C9BDE-86F1-42DD-951F-9EFB3F0CC1E9}"/>
            </a:ext>
          </a:extLst>
        </xdr:cNvPr>
        <xdr:cNvCxnSpPr>
          <a:stCxn id="210" idx="2"/>
          <a:endCxn id="52" idx="1"/>
        </xdr:cNvCxnSpPr>
      </xdr:nvCxnSpPr>
      <xdr:spPr>
        <a:xfrm rot="16200000" flipH="1">
          <a:off x="12851606" y="3848893"/>
          <a:ext cx="1262063" cy="441325"/>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771525</xdr:colOff>
      <xdr:row>18</xdr:row>
      <xdr:rowOff>180975</xdr:rowOff>
    </xdr:from>
    <xdr:to>
      <xdr:col>22</xdr:col>
      <xdr:colOff>241300</xdr:colOff>
      <xdr:row>25</xdr:row>
      <xdr:rowOff>180975</xdr:rowOff>
    </xdr:to>
    <xdr:cxnSp macro="">
      <xdr:nvCxnSpPr>
        <xdr:cNvPr id="56" name="Connector: Elbow 55">
          <a:extLst>
            <a:ext uri="{FF2B5EF4-FFF2-40B4-BE49-F238E27FC236}">
              <a16:creationId xmlns:a16="http://schemas.microsoft.com/office/drawing/2014/main" id="{C46E0405-F90B-49A2-8BF3-A8046EC68C0F}"/>
            </a:ext>
          </a:extLst>
        </xdr:cNvPr>
        <xdr:cNvCxnSpPr>
          <a:stCxn id="40" idx="2"/>
          <a:endCxn id="52" idx="3"/>
        </xdr:cNvCxnSpPr>
      </xdr:nvCxnSpPr>
      <xdr:spPr>
        <a:xfrm rot="5400000">
          <a:off x="16741775" y="4108450"/>
          <a:ext cx="1333500" cy="33655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174812</xdr:colOff>
      <xdr:row>8</xdr:row>
      <xdr:rowOff>180975</xdr:rowOff>
    </xdr:from>
    <xdr:to>
      <xdr:col>24</xdr:col>
      <xdr:colOff>840815</xdr:colOff>
      <xdr:row>12</xdr:row>
      <xdr:rowOff>66675</xdr:rowOff>
    </xdr:to>
    <xdr:sp macro="" textlink="">
      <xdr:nvSpPr>
        <xdr:cNvPr id="60" name="TextBox 59">
          <a:extLst>
            <a:ext uri="{FF2B5EF4-FFF2-40B4-BE49-F238E27FC236}">
              <a16:creationId xmlns:a16="http://schemas.microsoft.com/office/drawing/2014/main" id="{940CCD67-E9E0-4474-837B-B5C9EDE09DCA}"/>
            </a:ext>
          </a:extLst>
        </xdr:cNvPr>
        <xdr:cNvSpPr txBox="1"/>
      </xdr:nvSpPr>
      <xdr:spPr>
        <a:xfrm>
          <a:off x="18294724" y="1704975"/>
          <a:ext cx="1528856" cy="647700"/>
        </a:xfrm>
        <a:prstGeom prst="rect">
          <a:avLst/>
        </a:prstGeom>
        <a:noFill/>
        <a:ln>
          <a:solidFill>
            <a:sysClr val="windowText" lastClr="000000"/>
          </a:solidFill>
        </a:ln>
      </xdr:spPr>
      <xdr:txBody>
        <a:bodyPr vertOverflow="clip" horzOverflow="clip" wrap="square" rtlCol="0" anchor="ctr">
          <a:noAutofit/>
        </a:bodyPr>
        <a:lstStyle/>
        <a:p>
          <a:pPr algn="ctr"/>
          <a:r>
            <a:rPr lang="en-GB" sz="900" dirty="0"/>
            <a:t>Automatically filling in Column H</a:t>
          </a:r>
        </a:p>
      </xdr:txBody>
    </xdr:sp>
    <xdr:clientData/>
  </xdr:twoCellAnchor>
  <xdr:twoCellAnchor>
    <xdr:from>
      <xdr:col>9</xdr:col>
      <xdr:colOff>714375</xdr:colOff>
      <xdr:row>13</xdr:row>
      <xdr:rowOff>47625</xdr:rowOff>
    </xdr:from>
    <xdr:to>
      <xdr:col>12</xdr:col>
      <xdr:colOff>314325</xdr:colOff>
      <xdr:row>18</xdr:row>
      <xdr:rowOff>180975</xdr:rowOff>
    </xdr:to>
    <xdr:sp macro="" textlink="">
      <xdr:nvSpPr>
        <xdr:cNvPr id="10" name="Rectangle 9">
          <a:extLst>
            <a:ext uri="{FF2B5EF4-FFF2-40B4-BE49-F238E27FC236}">
              <a16:creationId xmlns:a16="http://schemas.microsoft.com/office/drawing/2014/main" id="{0A1F2FDD-A4B0-402B-A4BC-673D543A8887}"/>
            </a:ext>
          </a:extLst>
        </xdr:cNvPr>
        <xdr:cNvSpPr/>
      </xdr:nvSpPr>
      <xdr:spPr>
        <a:xfrm>
          <a:off x="10207625" y="2397125"/>
          <a:ext cx="1590675" cy="1038225"/>
        </a:xfrm>
        <a:prstGeom prst="rect">
          <a:avLst/>
        </a:prstGeom>
        <a:solidFill>
          <a:srgbClr val="222F6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GB" sz="1100">
              <a:solidFill>
                <a:schemeClr val="bg1"/>
              </a:solidFill>
            </a:rPr>
            <a:t>Monitoring</a:t>
          </a:r>
          <a:r>
            <a:rPr lang="en-GB" sz="1100" baseline="0">
              <a:solidFill>
                <a:schemeClr val="bg1"/>
              </a:solidFill>
            </a:rPr>
            <a:t> Data</a:t>
          </a:r>
          <a:endParaRPr lang="en-GB" sz="1100">
            <a:solidFill>
              <a:schemeClr val="bg1"/>
            </a:solidFill>
          </a:endParaRPr>
        </a:p>
      </xdr:txBody>
    </xdr:sp>
    <xdr:clientData/>
  </xdr:twoCellAnchor>
  <xdr:twoCellAnchor>
    <xdr:from>
      <xdr:col>11</xdr:col>
      <xdr:colOff>847725</xdr:colOff>
      <xdr:row>8</xdr:row>
      <xdr:rowOff>187325</xdr:rowOff>
    </xdr:from>
    <xdr:to>
      <xdr:col>13</xdr:col>
      <xdr:colOff>657225</xdr:colOff>
      <xdr:row>12</xdr:row>
      <xdr:rowOff>73025</xdr:rowOff>
    </xdr:to>
    <xdr:sp macro="" textlink="">
      <xdr:nvSpPr>
        <xdr:cNvPr id="89" name="TextBox 10">
          <a:extLst>
            <a:ext uri="{FF2B5EF4-FFF2-40B4-BE49-F238E27FC236}">
              <a16:creationId xmlns:a16="http://schemas.microsoft.com/office/drawing/2014/main" id="{CB73CE6A-94EE-4DEC-89B3-5FFCA38B7218}"/>
            </a:ext>
          </a:extLst>
        </xdr:cNvPr>
        <xdr:cNvSpPr txBox="1"/>
      </xdr:nvSpPr>
      <xdr:spPr>
        <a:xfrm>
          <a:off x="11483975" y="1625600"/>
          <a:ext cx="1276350" cy="619125"/>
        </a:xfrm>
        <a:prstGeom prst="rect">
          <a:avLst/>
        </a:prstGeom>
        <a:noFill/>
        <a:ln>
          <a:solidFill>
            <a:sysClr val="windowText" lastClr="000000"/>
          </a:solidFill>
        </a:ln>
      </xdr:spPr>
      <xdr:txBody>
        <a:bodyPr vertOverflow="clip" horzOverflow="clip" wrap="square" rtlCol="0" anchor="ctr">
          <a:noAutofit/>
        </a:bodyPr>
        <a:lstStyle/>
        <a:p>
          <a:pPr algn="ctr"/>
          <a:r>
            <a:rPr lang="en-GB" sz="900" dirty="0"/>
            <a:t>The aircraft</a:t>
          </a:r>
          <a:r>
            <a:rPr lang="en-GB" sz="900" baseline="0" dirty="0"/>
            <a:t> operator</a:t>
          </a:r>
          <a:r>
            <a:rPr lang="en-GB" sz="900" dirty="0"/>
            <a:t> can review, check, and overwrite the data if necessary.</a:t>
          </a:r>
        </a:p>
      </xdr:txBody>
    </xdr:sp>
    <xdr:clientData/>
  </xdr:twoCellAnchor>
  <xdr:twoCellAnchor>
    <xdr:from>
      <xdr:col>12</xdr:col>
      <xdr:colOff>311150</xdr:colOff>
      <xdr:row>16</xdr:row>
      <xdr:rowOff>20017</xdr:rowOff>
    </xdr:from>
    <xdr:to>
      <xdr:col>13</xdr:col>
      <xdr:colOff>635000</xdr:colOff>
      <xdr:row>16</xdr:row>
      <xdr:rowOff>20017</xdr:rowOff>
    </xdr:to>
    <xdr:cxnSp macro="">
      <xdr:nvCxnSpPr>
        <xdr:cNvPr id="13" name="Straight Arrow Connector 12">
          <a:extLst>
            <a:ext uri="{FF2B5EF4-FFF2-40B4-BE49-F238E27FC236}">
              <a16:creationId xmlns:a16="http://schemas.microsoft.com/office/drawing/2014/main" id="{881314AE-9E15-4DE5-B7C3-204A9CE33D1A}"/>
            </a:ext>
          </a:extLst>
        </xdr:cNvPr>
        <xdr:cNvCxnSpPr>
          <a:stCxn id="10" idx="3"/>
          <a:endCxn id="20" idx="1"/>
        </xdr:cNvCxnSpPr>
      </xdr:nvCxnSpPr>
      <xdr:spPr>
        <a:xfrm>
          <a:off x="9239802" y="2935495"/>
          <a:ext cx="961611"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Theme ICF Excel">
  <a:themeElements>
    <a:clrScheme name="ICF_Color Palette_2021">
      <a:dk1>
        <a:srgbClr val="000000"/>
      </a:dk1>
      <a:lt1>
        <a:srgbClr val="FFFFFF"/>
      </a:lt1>
      <a:dk2>
        <a:srgbClr val="414041"/>
      </a:dk2>
      <a:lt2>
        <a:srgbClr val="808285"/>
      </a:lt2>
      <a:accent1>
        <a:srgbClr val="30F298"/>
      </a:accent1>
      <a:accent2>
        <a:srgbClr val="FFC628"/>
      </a:accent2>
      <a:accent3>
        <a:srgbClr val="031D40"/>
      </a:accent3>
      <a:accent4>
        <a:srgbClr val="5BCBF5"/>
      </a:accent4>
      <a:accent5>
        <a:srgbClr val="0785F2"/>
      </a:accent5>
      <a:accent6>
        <a:srgbClr val="BCBEC0"/>
      </a:accent6>
      <a:hlink>
        <a:srgbClr val="0785F2"/>
      </a:hlink>
      <a:folHlink>
        <a:srgbClr val="5FBDDB"/>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tx2"/>
        </a:solidFill>
        <a:ln>
          <a:noFill/>
        </a:ln>
      </a:spPr>
      <a:bodyPr rtlCol="0" anchor="ctr"/>
      <a:lstStyle>
        <a:defPPr algn="ctr">
          <a:defRPr/>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bg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rtlCol="0">
        <a:noAutofit/>
      </a:bodyPr>
      <a:lstStyle>
        <a:defPPr>
          <a:defRPr dirty="0" smtClean="0"/>
        </a:defPPr>
      </a:lstStyle>
    </a:txDef>
  </a:objectDefaults>
  <a:extraClrSchemeLst/>
  <a:extLst>
    <a:ext uri="{05A4C25C-085E-4340-85A3-A5531E510DB2}">
      <thm15:themeFamily xmlns:thm15="http://schemas.microsoft.com/office/thememl/2012/main" name="ICF_PowerPoint_Standard_Template_v2" id="{7457DB8A-37DF-F446-B038-E35342B5DC7D}" vid="{9676021A-7711-0349-B47A-48571F543AB7}"/>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97B4A-9B62-4B0D-8F5A-88716C41D642}">
  <sheetPr>
    <tabColor theme="0" tint="-0.34998626667073579"/>
  </sheetPr>
  <dimension ref="B2:D8"/>
  <sheetViews>
    <sheetView tabSelected="1" workbookViewId="0">
      <selection activeCell="D11" sqref="D11"/>
    </sheetView>
  </sheetViews>
  <sheetFormatPr defaultRowHeight="15"/>
  <cols>
    <col min="2" max="2" width="45.7109375" customWidth="1"/>
    <col min="3" max="3" width="18.5703125" customWidth="1"/>
    <col min="4" max="4" width="67.85546875" customWidth="1"/>
  </cols>
  <sheetData>
    <row r="2" spans="2:4" ht="18.75">
      <c r="B2" s="156" t="s">
        <v>0</v>
      </c>
      <c r="C2" s="157"/>
      <c r="D2" s="158"/>
    </row>
    <row r="3" spans="2:4" ht="14.65" customHeight="1">
      <c r="B3" s="135" t="s">
        <v>1</v>
      </c>
      <c r="C3" s="138" t="s">
        <v>2</v>
      </c>
      <c r="D3" s="136" t="s">
        <v>3</v>
      </c>
    </row>
    <row r="4" spans="2:4" ht="30">
      <c r="B4" s="140" t="s">
        <v>4</v>
      </c>
      <c r="C4" s="141">
        <v>45630</v>
      </c>
      <c r="D4" s="142" t="s">
        <v>5</v>
      </c>
    </row>
    <row r="5" spans="2:4" ht="240">
      <c r="B5" s="137" t="s">
        <v>6</v>
      </c>
      <c r="C5" s="139">
        <v>45679</v>
      </c>
      <c r="D5" s="143" t="s">
        <v>7</v>
      </c>
    </row>
    <row r="6" spans="2:4" ht="30">
      <c r="B6" s="137" t="s">
        <v>8</v>
      </c>
      <c r="C6" s="139">
        <v>45691</v>
      </c>
      <c r="D6" s="154" t="s">
        <v>9</v>
      </c>
    </row>
    <row r="7" spans="2:4">
      <c r="B7" s="137" t="s">
        <v>10</v>
      </c>
      <c r="C7" s="139">
        <v>45993</v>
      </c>
      <c r="D7" s="154" t="s">
        <v>735</v>
      </c>
    </row>
    <row r="8" spans="2:4" ht="30">
      <c r="B8" s="144" t="s">
        <v>737</v>
      </c>
      <c r="C8" s="145">
        <v>45730</v>
      </c>
      <c r="D8" s="155" t="s">
        <v>738</v>
      </c>
    </row>
  </sheetData>
  <mergeCells count="1">
    <mergeCell ref="B2:D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1A27C-1713-4B61-BFBA-83287759A78C}">
  <sheetPr codeName="Sheet4">
    <tabColor theme="6" tint="0.89999084444715716"/>
  </sheetPr>
  <dimension ref="A1:E8"/>
  <sheetViews>
    <sheetView workbookViewId="0"/>
  </sheetViews>
  <sheetFormatPr defaultRowHeight="15"/>
  <cols>
    <col min="1" max="4" width="25.42578125" customWidth="1"/>
    <col min="5" max="5" width="47" customWidth="1"/>
  </cols>
  <sheetData>
    <row r="1" spans="1:5">
      <c r="A1" s="30" t="s">
        <v>194</v>
      </c>
      <c r="B1" s="60"/>
      <c r="E1" s="22"/>
    </row>
    <row r="2" spans="1:5">
      <c r="A2" s="128" t="s">
        <v>195</v>
      </c>
      <c r="B2" s="128" t="s">
        <v>196</v>
      </c>
      <c r="C2" s="128" t="s">
        <v>197</v>
      </c>
      <c r="D2" s="128" t="s">
        <v>198</v>
      </c>
    </row>
    <row r="3" spans="1:5">
      <c r="A3" s="37"/>
      <c r="B3" s="37"/>
      <c r="C3" s="37"/>
      <c r="D3" s="37"/>
    </row>
    <row r="4" spans="1:5">
      <c r="A4" s="37"/>
      <c r="B4" s="37"/>
      <c r="C4" s="37"/>
      <c r="D4" s="37"/>
    </row>
    <row r="5" spans="1:5">
      <c r="A5" s="37"/>
      <c r="B5" s="37"/>
      <c r="C5" s="37"/>
      <c r="D5" s="37"/>
    </row>
    <row r="6" spans="1:5">
      <c r="A6" s="37"/>
      <c r="B6" s="37"/>
      <c r="C6" s="37"/>
      <c r="D6" s="37"/>
    </row>
    <row r="7" spans="1:5">
      <c r="A7" s="37"/>
      <c r="B7" s="37"/>
      <c r="C7" s="37"/>
      <c r="D7" s="37"/>
    </row>
    <row r="8" spans="1:5">
      <c r="A8" s="37"/>
      <c r="B8" s="37"/>
      <c r="C8" s="37"/>
      <c r="D8" s="37"/>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9AA0B-734C-42A3-8C76-4255BCAF8923}">
  <sheetPr codeName="Sheet5">
    <tabColor theme="0" tint="-4.9989318521683403E-2"/>
  </sheetPr>
  <dimension ref="A1:F144"/>
  <sheetViews>
    <sheetView workbookViewId="0">
      <pane ySplit="1" topLeftCell="A2" activePane="bottomLeft" state="frozen"/>
      <selection pane="bottomLeft"/>
    </sheetView>
  </sheetViews>
  <sheetFormatPr defaultRowHeight="15"/>
  <cols>
    <col min="1" max="1" width="15.28515625" customWidth="1"/>
    <col min="2" max="2" width="15.5703125" customWidth="1"/>
    <col min="3" max="3" width="42.85546875" customWidth="1"/>
    <col min="4" max="4" width="24.5703125" customWidth="1"/>
    <col min="5" max="5" width="13.28515625" customWidth="1"/>
    <col min="6" max="6" width="25.5703125" customWidth="1"/>
  </cols>
  <sheetData>
    <row r="1" spans="1:6">
      <c r="A1" s="5" t="s">
        <v>199</v>
      </c>
      <c r="B1" s="5" t="s">
        <v>200</v>
      </c>
      <c r="C1" s="5" t="s">
        <v>201</v>
      </c>
      <c r="D1" s="5" t="s">
        <v>202</v>
      </c>
      <c r="E1" s="5" t="s">
        <v>203</v>
      </c>
      <c r="F1" s="5" t="s">
        <v>204</v>
      </c>
    </row>
    <row r="2" spans="1:6">
      <c r="A2" s="6" t="s">
        <v>205</v>
      </c>
      <c r="B2" s="6" t="s">
        <v>206</v>
      </c>
      <c r="C2" t="s">
        <v>207</v>
      </c>
      <c r="D2" t="s">
        <v>207</v>
      </c>
      <c r="E2" t="s">
        <v>208</v>
      </c>
      <c r="F2" t="s">
        <v>209</v>
      </c>
    </row>
    <row r="3" spans="1:6">
      <c r="A3" s="6" t="s">
        <v>210</v>
      </c>
      <c r="B3" s="6" t="s">
        <v>211</v>
      </c>
      <c r="C3" t="s">
        <v>212</v>
      </c>
      <c r="D3" t="s">
        <v>213</v>
      </c>
      <c r="E3" t="s">
        <v>208</v>
      </c>
      <c r="F3" t="s">
        <v>209</v>
      </c>
    </row>
    <row r="4" spans="1:6">
      <c r="A4" s="6" t="s">
        <v>214</v>
      </c>
      <c r="B4" s="6" t="s">
        <v>215</v>
      </c>
      <c r="C4" t="s">
        <v>216</v>
      </c>
      <c r="D4" t="s">
        <v>217</v>
      </c>
      <c r="E4" t="s">
        <v>218</v>
      </c>
      <c r="F4" t="s">
        <v>209</v>
      </c>
    </row>
    <row r="5" spans="1:6">
      <c r="A5" s="6" t="s">
        <v>219</v>
      </c>
      <c r="B5" s="6" t="s">
        <v>220</v>
      </c>
      <c r="C5" t="s">
        <v>221</v>
      </c>
      <c r="D5" t="s">
        <v>222</v>
      </c>
      <c r="E5" t="s">
        <v>218</v>
      </c>
      <c r="F5" t="s">
        <v>209</v>
      </c>
    </row>
    <row r="6" spans="1:6">
      <c r="A6" s="6" t="s">
        <v>223</v>
      </c>
      <c r="B6" s="6" t="s">
        <v>224</v>
      </c>
      <c r="C6" t="s">
        <v>225</v>
      </c>
      <c r="D6" t="s">
        <v>226</v>
      </c>
      <c r="E6" t="s">
        <v>218</v>
      </c>
      <c r="F6" t="s">
        <v>209</v>
      </c>
    </row>
    <row r="7" spans="1:6">
      <c r="A7" s="6" t="s">
        <v>227</v>
      </c>
      <c r="B7" s="6" t="s">
        <v>228</v>
      </c>
      <c r="C7" t="s">
        <v>229</v>
      </c>
      <c r="D7" t="s">
        <v>230</v>
      </c>
      <c r="E7" t="s">
        <v>231</v>
      </c>
      <c r="F7" t="s">
        <v>209</v>
      </c>
    </row>
    <row r="8" spans="1:6">
      <c r="A8" s="6" t="s">
        <v>232</v>
      </c>
      <c r="B8" s="6" t="s">
        <v>233</v>
      </c>
      <c r="C8" t="s">
        <v>234</v>
      </c>
      <c r="D8" t="s">
        <v>234</v>
      </c>
      <c r="E8" t="s">
        <v>231</v>
      </c>
      <c r="F8" t="s">
        <v>209</v>
      </c>
    </row>
    <row r="9" spans="1:6">
      <c r="A9" s="6" t="s">
        <v>235</v>
      </c>
      <c r="B9" s="6" t="s">
        <v>236</v>
      </c>
      <c r="C9" t="s">
        <v>237</v>
      </c>
      <c r="D9" t="s">
        <v>237</v>
      </c>
      <c r="E9" t="s">
        <v>231</v>
      </c>
      <c r="F9" t="s">
        <v>209</v>
      </c>
    </row>
    <row r="10" spans="1:6">
      <c r="A10" s="6" t="s">
        <v>238</v>
      </c>
      <c r="B10" s="6" t="s">
        <v>239</v>
      </c>
      <c r="C10" t="s">
        <v>240</v>
      </c>
      <c r="D10" t="s">
        <v>240</v>
      </c>
      <c r="E10" t="s">
        <v>241</v>
      </c>
      <c r="F10" t="s">
        <v>209</v>
      </c>
    </row>
    <row r="11" spans="1:6">
      <c r="A11" s="6" t="s">
        <v>242</v>
      </c>
      <c r="B11" s="6" t="s">
        <v>243</v>
      </c>
      <c r="C11" t="s">
        <v>244</v>
      </c>
      <c r="D11" t="s">
        <v>244</v>
      </c>
      <c r="E11" t="s">
        <v>241</v>
      </c>
      <c r="F11" t="s">
        <v>209</v>
      </c>
    </row>
    <row r="12" spans="1:6">
      <c r="A12" s="6" t="s">
        <v>245</v>
      </c>
      <c r="B12" s="6" t="s">
        <v>246</v>
      </c>
      <c r="C12" t="s">
        <v>247</v>
      </c>
      <c r="D12" t="s">
        <v>247</v>
      </c>
      <c r="E12" t="s">
        <v>241</v>
      </c>
      <c r="F12" t="s">
        <v>209</v>
      </c>
    </row>
    <row r="13" spans="1:6">
      <c r="A13" s="6" t="s">
        <v>248</v>
      </c>
      <c r="B13" s="6" t="s">
        <v>249</v>
      </c>
      <c r="C13" t="s">
        <v>250</v>
      </c>
      <c r="D13" t="s">
        <v>250</v>
      </c>
      <c r="E13" t="s">
        <v>241</v>
      </c>
      <c r="F13" t="s">
        <v>209</v>
      </c>
    </row>
    <row r="14" spans="1:6">
      <c r="A14" s="6" t="s">
        <v>251</v>
      </c>
      <c r="B14" s="6" t="s">
        <v>252</v>
      </c>
      <c r="C14" t="s">
        <v>253</v>
      </c>
      <c r="D14" t="s">
        <v>254</v>
      </c>
      <c r="E14" t="s">
        <v>255</v>
      </c>
      <c r="F14" t="s">
        <v>209</v>
      </c>
    </row>
    <row r="15" spans="1:6">
      <c r="A15" s="6" t="s">
        <v>256</v>
      </c>
      <c r="B15" s="6" t="s">
        <v>257</v>
      </c>
      <c r="C15" t="s">
        <v>258</v>
      </c>
      <c r="D15" t="s">
        <v>259</v>
      </c>
      <c r="E15" t="s">
        <v>255</v>
      </c>
      <c r="F15" t="s">
        <v>209</v>
      </c>
    </row>
    <row r="16" spans="1:6">
      <c r="A16" s="6" t="s">
        <v>260</v>
      </c>
      <c r="B16" s="6" t="s">
        <v>261</v>
      </c>
      <c r="C16" t="s">
        <v>262</v>
      </c>
      <c r="D16" t="s">
        <v>263</v>
      </c>
      <c r="E16" t="s">
        <v>264</v>
      </c>
      <c r="F16" t="s">
        <v>209</v>
      </c>
    </row>
    <row r="17" spans="1:6">
      <c r="A17" s="6" t="s">
        <v>265</v>
      </c>
      <c r="B17" s="6" t="s">
        <v>266</v>
      </c>
      <c r="C17" t="s">
        <v>267</v>
      </c>
      <c r="D17" t="s">
        <v>267</v>
      </c>
      <c r="E17" t="s">
        <v>268</v>
      </c>
      <c r="F17" t="s">
        <v>209</v>
      </c>
    </row>
    <row r="18" spans="1:6">
      <c r="A18" s="6" t="s">
        <v>269</v>
      </c>
      <c r="B18" s="6" t="s">
        <v>270</v>
      </c>
      <c r="C18" t="s">
        <v>271</v>
      </c>
      <c r="D18" t="s">
        <v>272</v>
      </c>
      <c r="E18" t="s">
        <v>268</v>
      </c>
      <c r="F18" t="s">
        <v>209</v>
      </c>
    </row>
    <row r="19" spans="1:6">
      <c r="A19" s="6" t="s">
        <v>273</v>
      </c>
      <c r="B19" s="6" t="s">
        <v>274</v>
      </c>
      <c r="C19" t="s">
        <v>275</v>
      </c>
      <c r="D19" t="s">
        <v>275</v>
      </c>
      <c r="E19" t="s">
        <v>268</v>
      </c>
      <c r="F19" t="s">
        <v>209</v>
      </c>
    </row>
    <row r="20" spans="1:6">
      <c r="A20" s="6" t="s">
        <v>276</v>
      </c>
      <c r="B20" s="6" t="s">
        <v>277</v>
      </c>
      <c r="C20" t="s">
        <v>278</v>
      </c>
      <c r="D20" t="s">
        <v>279</v>
      </c>
      <c r="E20" t="s">
        <v>280</v>
      </c>
      <c r="F20" t="s">
        <v>209</v>
      </c>
    </row>
    <row r="21" spans="1:6">
      <c r="A21" s="6" t="s">
        <v>281</v>
      </c>
      <c r="B21" s="6" t="s">
        <v>282</v>
      </c>
      <c r="C21" t="s">
        <v>283</v>
      </c>
      <c r="D21" t="s">
        <v>284</v>
      </c>
      <c r="E21" t="s">
        <v>285</v>
      </c>
      <c r="F21" t="s">
        <v>209</v>
      </c>
    </row>
    <row r="22" spans="1:6">
      <c r="A22" s="6" t="s">
        <v>286</v>
      </c>
      <c r="B22" s="6" t="s">
        <v>287</v>
      </c>
      <c r="C22" t="s">
        <v>288</v>
      </c>
      <c r="D22" t="s">
        <v>289</v>
      </c>
      <c r="E22" t="s">
        <v>290</v>
      </c>
      <c r="F22" t="s">
        <v>209</v>
      </c>
    </row>
    <row r="23" spans="1:6">
      <c r="A23" s="6" t="s">
        <v>291</v>
      </c>
      <c r="B23" s="6" t="s">
        <v>292</v>
      </c>
      <c r="C23" t="s">
        <v>293</v>
      </c>
      <c r="D23" t="s">
        <v>294</v>
      </c>
      <c r="E23" t="s">
        <v>290</v>
      </c>
      <c r="F23" t="s">
        <v>209</v>
      </c>
    </row>
    <row r="24" spans="1:6">
      <c r="A24" s="6" t="s">
        <v>295</v>
      </c>
      <c r="B24" s="6" t="s">
        <v>296</v>
      </c>
      <c r="C24" t="s">
        <v>297</v>
      </c>
      <c r="D24" t="s">
        <v>298</v>
      </c>
      <c r="E24" t="s">
        <v>290</v>
      </c>
      <c r="F24" t="s">
        <v>209</v>
      </c>
    </row>
    <row r="25" spans="1:6">
      <c r="A25" s="6" t="s">
        <v>299</v>
      </c>
      <c r="B25" s="6" t="s">
        <v>300</v>
      </c>
      <c r="C25" t="s">
        <v>301</v>
      </c>
      <c r="D25" t="s">
        <v>302</v>
      </c>
      <c r="E25" t="s">
        <v>290</v>
      </c>
      <c r="F25" t="s">
        <v>209</v>
      </c>
    </row>
    <row r="26" spans="1:6">
      <c r="A26" s="6" t="s">
        <v>303</v>
      </c>
      <c r="B26" s="6" t="s">
        <v>304</v>
      </c>
      <c r="C26" t="s">
        <v>305</v>
      </c>
      <c r="D26" t="s">
        <v>306</v>
      </c>
      <c r="E26" t="s">
        <v>290</v>
      </c>
      <c r="F26" t="s">
        <v>209</v>
      </c>
    </row>
    <row r="27" spans="1:6">
      <c r="A27" s="6" t="s">
        <v>307</v>
      </c>
      <c r="B27" s="6" t="s">
        <v>308</v>
      </c>
      <c r="C27" t="s">
        <v>309</v>
      </c>
      <c r="D27" t="s">
        <v>309</v>
      </c>
      <c r="E27" t="s">
        <v>290</v>
      </c>
      <c r="F27" t="s">
        <v>209</v>
      </c>
    </row>
    <row r="28" spans="1:6">
      <c r="A28" s="6" t="s">
        <v>310</v>
      </c>
      <c r="B28" s="6" t="s">
        <v>311</v>
      </c>
      <c r="C28" t="s">
        <v>312</v>
      </c>
      <c r="D28" t="s">
        <v>312</v>
      </c>
      <c r="E28" t="s">
        <v>290</v>
      </c>
      <c r="F28" t="s">
        <v>209</v>
      </c>
    </row>
    <row r="29" spans="1:6">
      <c r="A29" s="6" t="s">
        <v>313</v>
      </c>
      <c r="B29" s="6" t="s">
        <v>314</v>
      </c>
      <c r="C29" t="s">
        <v>315</v>
      </c>
      <c r="D29" t="s">
        <v>316</v>
      </c>
      <c r="E29" t="s">
        <v>290</v>
      </c>
      <c r="F29" t="s">
        <v>209</v>
      </c>
    </row>
    <row r="30" spans="1:6">
      <c r="A30" s="6" t="s">
        <v>317</v>
      </c>
      <c r="B30" s="6" t="s">
        <v>318</v>
      </c>
      <c r="C30" t="s">
        <v>319</v>
      </c>
      <c r="D30" t="s">
        <v>320</v>
      </c>
      <c r="E30" t="s">
        <v>290</v>
      </c>
      <c r="F30" t="s">
        <v>209</v>
      </c>
    </row>
    <row r="31" spans="1:6">
      <c r="A31" s="6" t="s">
        <v>321</v>
      </c>
      <c r="B31" s="6" t="s">
        <v>322</v>
      </c>
      <c r="C31" t="s">
        <v>323</v>
      </c>
      <c r="D31" t="s">
        <v>324</v>
      </c>
      <c r="E31" t="s">
        <v>290</v>
      </c>
      <c r="F31" t="s">
        <v>209</v>
      </c>
    </row>
    <row r="32" spans="1:6">
      <c r="A32" s="6" t="s">
        <v>325</v>
      </c>
      <c r="B32" s="6" t="s">
        <v>326</v>
      </c>
      <c r="C32" t="s">
        <v>327</v>
      </c>
      <c r="D32" t="s">
        <v>328</v>
      </c>
      <c r="E32" t="s">
        <v>290</v>
      </c>
      <c r="F32" t="s">
        <v>209</v>
      </c>
    </row>
    <row r="33" spans="1:6">
      <c r="A33" s="6" t="s">
        <v>329</v>
      </c>
      <c r="B33" s="6" t="s">
        <v>330</v>
      </c>
      <c r="C33" t="s">
        <v>331</v>
      </c>
      <c r="D33" t="s">
        <v>328</v>
      </c>
      <c r="E33" t="s">
        <v>290</v>
      </c>
      <c r="F33" t="s">
        <v>209</v>
      </c>
    </row>
    <row r="34" spans="1:6">
      <c r="A34" s="6" t="s">
        <v>332</v>
      </c>
      <c r="B34" s="6" t="s">
        <v>333</v>
      </c>
      <c r="C34" t="s">
        <v>334</v>
      </c>
      <c r="D34" t="s">
        <v>334</v>
      </c>
      <c r="E34" t="s">
        <v>290</v>
      </c>
      <c r="F34" t="s">
        <v>209</v>
      </c>
    </row>
    <row r="35" spans="1:6">
      <c r="A35" s="6" t="s">
        <v>335</v>
      </c>
      <c r="B35" s="6" t="s">
        <v>336</v>
      </c>
      <c r="C35" t="s">
        <v>337</v>
      </c>
      <c r="D35" t="s">
        <v>338</v>
      </c>
      <c r="E35" t="s">
        <v>290</v>
      </c>
      <c r="F35" t="s">
        <v>209</v>
      </c>
    </row>
    <row r="36" spans="1:6">
      <c r="A36" s="6" t="s">
        <v>339</v>
      </c>
      <c r="B36" s="6" t="s">
        <v>340</v>
      </c>
      <c r="C36" t="s">
        <v>341</v>
      </c>
      <c r="D36" t="s">
        <v>341</v>
      </c>
      <c r="E36" t="s">
        <v>290</v>
      </c>
      <c r="F36" t="s">
        <v>209</v>
      </c>
    </row>
    <row r="37" spans="1:6">
      <c r="A37" s="6" t="s">
        <v>342</v>
      </c>
      <c r="B37" s="6" t="s">
        <v>343</v>
      </c>
      <c r="C37" t="s">
        <v>344</v>
      </c>
      <c r="D37" t="s">
        <v>344</v>
      </c>
      <c r="E37" t="s">
        <v>290</v>
      </c>
      <c r="F37" t="s">
        <v>209</v>
      </c>
    </row>
    <row r="38" spans="1:6">
      <c r="A38" s="6" t="s">
        <v>345</v>
      </c>
      <c r="B38" s="6" t="s">
        <v>346</v>
      </c>
      <c r="C38" t="s">
        <v>347</v>
      </c>
      <c r="D38" t="s">
        <v>347</v>
      </c>
      <c r="E38" t="s">
        <v>290</v>
      </c>
      <c r="F38" t="s">
        <v>209</v>
      </c>
    </row>
    <row r="39" spans="1:6">
      <c r="A39" s="6" t="s">
        <v>348</v>
      </c>
      <c r="B39" s="6" t="s">
        <v>349</v>
      </c>
      <c r="C39" t="s">
        <v>350</v>
      </c>
      <c r="D39" t="s">
        <v>350</v>
      </c>
      <c r="E39" t="s">
        <v>351</v>
      </c>
      <c r="F39" t="s">
        <v>209</v>
      </c>
    </row>
    <row r="40" spans="1:6">
      <c r="A40" s="6" t="s">
        <v>352</v>
      </c>
      <c r="B40" s="6" t="s">
        <v>353</v>
      </c>
      <c r="C40" t="s">
        <v>354</v>
      </c>
      <c r="D40" t="s">
        <v>355</v>
      </c>
      <c r="E40" t="s">
        <v>351</v>
      </c>
      <c r="F40" t="s">
        <v>209</v>
      </c>
    </row>
    <row r="41" spans="1:6">
      <c r="A41" s="6" t="s">
        <v>356</v>
      </c>
      <c r="B41" s="6" t="s">
        <v>357</v>
      </c>
      <c r="C41" t="s">
        <v>358</v>
      </c>
      <c r="D41" t="s">
        <v>359</v>
      </c>
      <c r="E41" t="s">
        <v>351</v>
      </c>
      <c r="F41" t="s">
        <v>209</v>
      </c>
    </row>
    <row r="42" spans="1:6">
      <c r="A42" s="6" t="s">
        <v>360</v>
      </c>
      <c r="B42" s="6" t="s">
        <v>361</v>
      </c>
      <c r="C42" t="s">
        <v>362</v>
      </c>
      <c r="D42" t="s">
        <v>362</v>
      </c>
      <c r="E42" t="s">
        <v>351</v>
      </c>
      <c r="F42" t="s">
        <v>209</v>
      </c>
    </row>
    <row r="43" spans="1:6">
      <c r="A43" s="6" t="s">
        <v>363</v>
      </c>
      <c r="B43" s="6" t="s">
        <v>364</v>
      </c>
      <c r="C43" t="s">
        <v>365</v>
      </c>
      <c r="D43" t="s">
        <v>366</v>
      </c>
      <c r="E43" t="s">
        <v>351</v>
      </c>
      <c r="F43" t="s">
        <v>209</v>
      </c>
    </row>
    <row r="44" spans="1:6">
      <c r="A44" s="6" t="s">
        <v>367</v>
      </c>
      <c r="B44" s="6" t="s">
        <v>368</v>
      </c>
      <c r="C44" t="s">
        <v>369</v>
      </c>
      <c r="D44" t="s">
        <v>370</v>
      </c>
      <c r="E44" t="s">
        <v>351</v>
      </c>
      <c r="F44" t="s">
        <v>209</v>
      </c>
    </row>
    <row r="45" spans="1:6">
      <c r="A45" s="6" t="s">
        <v>371</v>
      </c>
      <c r="B45" s="6" t="s">
        <v>372</v>
      </c>
      <c r="C45" t="s">
        <v>373</v>
      </c>
      <c r="D45" t="s">
        <v>374</v>
      </c>
      <c r="E45" t="s">
        <v>351</v>
      </c>
      <c r="F45" t="s">
        <v>209</v>
      </c>
    </row>
    <row r="46" spans="1:6">
      <c r="A46" s="6" t="s">
        <v>375</v>
      </c>
      <c r="B46" s="6" t="s">
        <v>376</v>
      </c>
      <c r="C46" t="s">
        <v>377</v>
      </c>
      <c r="D46" t="s">
        <v>378</v>
      </c>
      <c r="E46" t="s">
        <v>351</v>
      </c>
      <c r="F46" t="s">
        <v>209</v>
      </c>
    </row>
    <row r="47" spans="1:6">
      <c r="A47" s="6" t="s">
        <v>379</v>
      </c>
      <c r="B47" s="6" t="s">
        <v>380</v>
      </c>
      <c r="C47" t="s">
        <v>381</v>
      </c>
      <c r="D47" t="s">
        <v>382</v>
      </c>
      <c r="E47" t="s">
        <v>351</v>
      </c>
      <c r="F47" t="s">
        <v>209</v>
      </c>
    </row>
    <row r="48" spans="1:6">
      <c r="A48" s="6" t="s">
        <v>383</v>
      </c>
      <c r="B48" s="6" t="s">
        <v>384</v>
      </c>
      <c r="C48" t="s">
        <v>385</v>
      </c>
      <c r="D48" t="s">
        <v>385</v>
      </c>
      <c r="E48" t="s">
        <v>351</v>
      </c>
      <c r="F48" t="s">
        <v>209</v>
      </c>
    </row>
    <row r="49" spans="1:6">
      <c r="A49" s="6" t="s">
        <v>386</v>
      </c>
      <c r="B49" s="6" t="s">
        <v>387</v>
      </c>
      <c r="C49" t="s">
        <v>388</v>
      </c>
      <c r="D49" t="s">
        <v>388</v>
      </c>
      <c r="E49" t="s">
        <v>351</v>
      </c>
      <c r="F49" t="s">
        <v>209</v>
      </c>
    </row>
    <row r="50" spans="1:6">
      <c r="A50" s="6" t="s">
        <v>389</v>
      </c>
      <c r="B50" s="6" t="s">
        <v>390</v>
      </c>
      <c r="C50" t="s">
        <v>391</v>
      </c>
      <c r="D50" t="s">
        <v>391</v>
      </c>
      <c r="E50" t="s">
        <v>351</v>
      </c>
      <c r="F50" t="s">
        <v>209</v>
      </c>
    </row>
    <row r="51" spans="1:6">
      <c r="A51" s="6" t="s">
        <v>392</v>
      </c>
      <c r="B51" s="6" t="s">
        <v>393</v>
      </c>
      <c r="C51" t="s">
        <v>394</v>
      </c>
      <c r="D51" t="s">
        <v>394</v>
      </c>
      <c r="E51" t="s">
        <v>351</v>
      </c>
      <c r="F51" t="s">
        <v>209</v>
      </c>
    </row>
    <row r="52" spans="1:6">
      <c r="A52" s="6" t="s">
        <v>395</v>
      </c>
      <c r="B52" s="6" t="s">
        <v>396</v>
      </c>
      <c r="C52" t="s">
        <v>397</v>
      </c>
      <c r="D52" t="s">
        <v>398</v>
      </c>
      <c r="E52" t="s">
        <v>351</v>
      </c>
      <c r="F52" t="s">
        <v>209</v>
      </c>
    </row>
    <row r="53" spans="1:6">
      <c r="A53" s="6" t="s">
        <v>399</v>
      </c>
      <c r="B53" s="6" t="s">
        <v>400</v>
      </c>
      <c r="C53" t="s">
        <v>401</v>
      </c>
      <c r="D53" t="s">
        <v>402</v>
      </c>
      <c r="E53" t="s">
        <v>351</v>
      </c>
      <c r="F53" t="s">
        <v>209</v>
      </c>
    </row>
    <row r="54" spans="1:6">
      <c r="A54" s="6" t="s">
        <v>403</v>
      </c>
      <c r="B54" s="6" t="s">
        <v>404</v>
      </c>
      <c r="C54" t="s">
        <v>405</v>
      </c>
      <c r="D54" t="s">
        <v>405</v>
      </c>
      <c r="E54" t="s">
        <v>351</v>
      </c>
      <c r="F54" t="s">
        <v>209</v>
      </c>
    </row>
    <row r="55" spans="1:6">
      <c r="A55" s="6" t="s">
        <v>406</v>
      </c>
      <c r="B55" s="6" t="s">
        <v>407</v>
      </c>
      <c r="C55" t="s">
        <v>408</v>
      </c>
      <c r="D55" t="s">
        <v>409</v>
      </c>
      <c r="E55" t="s">
        <v>351</v>
      </c>
      <c r="F55" t="s">
        <v>209</v>
      </c>
    </row>
    <row r="56" spans="1:6">
      <c r="A56" s="6" t="s">
        <v>410</v>
      </c>
      <c r="B56" s="6" t="s">
        <v>411</v>
      </c>
      <c r="C56" t="s">
        <v>412</v>
      </c>
      <c r="D56" t="s">
        <v>413</v>
      </c>
      <c r="E56" t="s">
        <v>351</v>
      </c>
      <c r="F56" t="s">
        <v>209</v>
      </c>
    </row>
    <row r="57" spans="1:6">
      <c r="A57" s="6" t="s">
        <v>414</v>
      </c>
      <c r="B57" s="6" t="s">
        <v>415</v>
      </c>
      <c r="C57" t="s">
        <v>416</v>
      </c>
      <c r="D57" t="s">
        <v>417</v>
      </c>
      <c r="E57" t="s">
        <v>418</v>
      </c>
      <c r="F57" t="s">
        <v>209</v>
      </c>
    </row>
    <row r="58" spans="1:6">
      <c r="A58" s="6" t="s">
        <v>419</v>
      </c>
      <c r="B58" s="6" t="s">
        <v>420</v>
      </c>
      <c r="C58" t="s">
        <v>421</v>
      </c>
      <c r="D58" t="s">
        <v>422</v>
      </c>
      <c r="E58" t="s">
        <v>418</v>
      </c>
      <c r="F58" t="s">
        <v>209</v>
      </c>
    </row>
    <row r="59" spans="1:6">
      <c r="A59" s="6" t="s">
        <v>423</v>
      </c>
      <c r="B59" s="6" t="s">
        <v>424</v>
      </c>
      <c r="C59" t="s">
        <v>425</v>
      </c>
      <c r="D59" t="s">
        <v>425</v>
      </c>
      <c r="E59" t="s">
        <v>418</v>
      </c>
      <c r="F59" t="s">
        <v>209</v>
      </c>
    </row>
    <row r="60" spans="1:6">
      <c r="A60" s="6" t="s">
        <v>426</v>
      </c>
      <c r="B60" s="6" t="s">
        <v>427</v>
      </c>
      <c r="C60" t="s">
        <v>428</v>
      </c>
      <c r="D60" t="s">
        <v>429</v>
      </c>
      <c r="E60" t="s">
        <v>418</v>
      </c>
      <c r="F60" t="s">
        <v>209</v>
      </c>
    </row>
    <row r="61" spans="1:6">
      <c r="A61" s="6" t="s">
        <v>430</v>
      </c>
      <c r="B61" s="6" t="s">
        <v>431</v>
      </c>
      <c r="C61" t="s">
        <v>432</v>
      </c>
      <c r="D61" t="s">
        <v>433</v>
      </c>
      <c r="E61" t="s">
        <v>418</v>
      </c>
      <c r="F61" t="s">
        <v>209</v>
      </c>
    </row>
    <row r="62" spans="1:6">
      <c r="A62" s="6" t="s">
        <v>434</v>
      </c>
      <c r="B62" s="6" t="s">
        <v>435</v>
      </c>
      <c r="C62" t="s">
        <v>436</v>
      </c>
      <c r="D62" t="s">
        <v>437</v>
      </c>
      <c r="E62" t="s">
        <v>418</v>
      </c>
      <c r="F62" t="s">
        <v>209</v>
      </c>
    </row>
    <row r="63" spans="1:6">
      <c r="A63" s="6" t="s">
        <v>438</v>
      </c>
      <c r="B63" s="6" t="s">
        <v>439</v>
      </c>
      <c r="C63" t="s">
        <v>440</v>
      </c>
      <c r="D63" t="s">
        <v>440</v>
      </c>
      <c r="E63" t="s">
        <v>418</v>
      </c>
      <c r="F63" t="s">
        <v>209</v>
      </c>
    </row>
    <row r="64" spans="1:6">
      <c r="A64" s="6" t="s">
        <v>441</v>
      </c>
      <c r="B64" s="6" t="s">
        <v>442</v>
      </c>
      <c r="C64" t="s">
        <v>443</v>
      </c>
      <c r="D64" t="s">
        <v>444</v>
      </c>
      <c r="E64" t="s">
        <v>418</v>
      </c>
      <c r="F64" t="s">
        <v>209</v>
      </c>
    </row>
    <row r="65" spans="1:6">
      <c r="A65" s="6" t="s">
        <v>445</v>
      </c>
      <c r="B65" s="6" t="s">
        <v>446</v>
      </c>
      <c r="C65" t="s">
        <v>447</v>
      </c>
      <c r="D65" t="s">
        <v>447</v>
      </c>
      <c r="E65" t="s">
        <v>418</v>
      </c>
      <c r="F65" t="s">
        <v>209</v>
      </c>
    </row>
    <row r="66" spans="1:6">
      <c r="A66" s="6" t="s">
        <v>448</v>
      </c>
      <c r="B66" s="6" t="s">
        <v>449</v>
      </c>
      <c r="C66" t="s">
        <v>450</v>
      </c>
      <c r="D66" t="s">
        <v>451</v>
      </c>
      <c r="E66" t="s">
        <v>418</v>
      </c>
      <c r="F66" t="s">
        <v>209</v>
      </c>
    </row>
    <row r="67" spans="1:6">
      <c r="A67" s="6" t="s">
        <v>452</v>
      </c>
      <c r="B67" s="6" t="s">
        <v>453</v>
      </c>
      <c r="C67" t="s">
        <v>454</v>
      </c>
      <c r="D67" t="s">
        <v>455</v>
      </c>
      <c r="E67" t="s">
        <v>418</v>
      </c>
      <c r="F67" t="s">
        <v>209</v>
      </c>
    </row>
    <row r="68" spans="1:6">
      <c r="A68" s="6" t="s">
        <v>456</v>
      </c>
      <c r="B68" s="6" t="s">
        <v>457</v>
      </c>
      <c r="C68" t="s">
        <v>458</v>
      </c>
      <c r="D68" t="s">
        <v>459</v>
      </c>
      <c r="E68" t="s">
        <v>460</v>
      </c>
      <c r="F68" t="s">
        <v>209</v>
      </c>
    </row>
    <row r="69" spans="1:6">
      <c r="A69" s="6" t="s">
        <v>461</v>
      </c>
      <c r="B69" s="6" t="s">
        <v>462</v>
      </c>
      <c r="C69" t="s">
        <v>463</v>
      </c>
      <c r="D69" t="s">
        <v>463</v>
      </c>
      <c r="E69" t="s">
        <v>464</v>
      </c>
      <c r="F69" t="s">
        <v>209</v>
      </c>
    </row>
    <row r="70" spans="1:6">
      <c r="A70" s="6" t="s">
        <v>465</v>
      </c>
      <c r="B70" s="6" t="s">
        <v>466</v>
      </c>
      <c r="C70" t="s">
        <v>467</v>
      </c>
      <c r="D70" t="s">
        <v>467</v>
      </c>
      <c r="E70" t="s">
        <v>464</v>
      </c>
      <c r="F70" t="s">
        <v>209</v>
      </c>
    </row>
    <row r="71" spans="1:6">
      <c r="A71" s="6" t="s">
        <v>468</v>
      </c>
      <c r="B71" s="6" t="s">
        <v>469</v>
      </c>
      <c r="C71" t="s">
        <v>470</v>
      </c>
      <c r="D71" t="s">
        <v>470</v>
      </c>
      <c r="E71" t="s">
        <v>464</v>
      </c>
      <c r="F71" t="s">
        <v>209</v>
      </c>
    </row>
    <row r="72" spans="1:6">
      <c r="A72" s="6" t="s">
        <v>471</v>
      </c>
      <c r="B72" s="6" t="s">
        <v>472</v>
      </c>
      <c r="C72" t="s">
        <v>473</v>
      </c>
      <c r="D72" t="s">
        <v>473</v>
      </c>
      <c r="E72" t="s">
        <v>474</v>
      </c>
      <c r="F72" t="s">
        <v>209</v>
      </c>
    </row>
    <row r="73" spans="1:6">
      <c r="A73" s="6" t="s">
        <v>475</v>
      </c>
      <c r="B73" s="6" t="s">
        <v>476</v>
      </c>
      <c r="C73" t="s">
        <v>477</v>
      </c>
      <c r="D73" t="s">
        <v>477</v>
      </c>
      <c r="E73" t="s">
        <v>474</v>
      </c>
      <c r="F73" t="s">
        <v>209</v>
      </c>
    </row>
    <row r="74" spans="1:6">
      <c r="A74" s="6" t="s">
        <v>478</v>
      </c>
      <c r="B74" s="6" t="s">
        <v>479</v>
      </c>
      <c r="C74" t="s">
        <v>480</v>
      </c>
      <c r="D74" t="s">
        <v>481</v>
      </c>
      <c r="E74" t="s">
        <v>474</v>
      </c>
      <c r="F74" t="s">
        <v>209</v>
      </c>
    </row>
    <row r="75" spans="1:6">
      <c r="A75" s="6" t="s">
        <v>482</v>
      </c>
      <c r="B75" s="6" t="s">
        <v>483</v>
      </c>
      <c r="C75" t="s">
        <v>484</v>
      </c>
      <c r="D75" t="s">
        <v>485</v>
      </c>
      <c r="E75" t="s">
        <v>474</v>
      </c>
      <c r="F75" t="s">
        <v>209</v>
      </c>
    </row>
    <row r="76" spans="1:6">
      <c r="A76" s="6" t="s">
        <v>486</v>
      </c>
      <c r="B76" s="6" t="s">
        <v>487</v>
      </c>
      <c r="C76" t="s">
        <v>488</v>
      </c>
      <c r="D76" t="s">
        <v>488</v>
      </c>
      <c r="E76" t="s">
        <v>474</v>
      </c>
      <c r="F76" t="s">
        <v>209</v>
      </c>
    </row>
    <row r="77" spans="1:6">
      <c r="A77" s="6" t="s">
        <v>489</v>
      </c>
      <c r="B77" s="6" t="s">
        <v>490</v>
      </c>
      <c r="C77" t="s">
        <v>491</v>
      </c>
      <c r="D77" t="s">
        <v>492</v>
      </c>
      <c r="E77" t="s">
        <v>474</v>
      </c>
      <c r="F77" t="s">
        <v>209</v>
      </c>
    </row>
    <row r="78" spans="1:6">
      <c r="A78" s="6" t="s">
        <v>493</v>
      </c>
      <c r="B78" s="6" t="s">
        <v>494</v>
      </c>
      <c r="C78" t="s">
        <v>495</v>
      </c>
      <c r="D78" t="s">
        <v>495</v>
      </c>
      <c r="E78" t="s">
        <v>474</v>
      </c>
      <c r="F78" t="s">
        <v>209</v>
      </c>
    </row>
    <row r="79" spans="1:6">
      <c r="A79" s="6" t="s">
        <v>496</v>
      </c>
      <c r="B79" s="6" t="s">
        <v>497</v>
      </c>
      <c r="C79" t="s">
        <v>498</v>
      </c>
      <c r="D79" t="s">
        <v>499</v>
      </c>
      <c r="E79" t="s">
        <v>474</v>
      </c>
      <c r="F79" t="s">
        <v>209</v>
      </c>
    </row>
    <row r="80" spans="1:6">
      <c r="A80" s="6" t="s">
        <v>500</v>
      </c>
      <c r="B80" s="6" t="s">
        <v>501</v>
      </c>
      <c r="C80" t="s">
        <v>502</v>
      </c>
      <c r="D80" t="s">
        <v>502</v>
      </c>
      <c r="E80" t="s">
        <v>474</v>
      </c>
      <c r="F80" t="s">
        <v>209</v>
      </c>
    </row>
    <row r="81" spans="1:6">
      <c r="A81" s="6" t="s">
        <v>503</v>
      </c>
      <c r="B81" s="6" t="s">
        <v>504</v>
      </c>
      <c r="C81" t="s">
        <v>505</v>
      </c>
      <c r="D81" t="s">
        <v>506</v>
      </c>
      <c r="E81" t="s">
        <v>474</v>
      </c>
      <c r="F81" t="s">
        <v>209</v>
      </c>
    </row>
    <row r="82" spans="1:6">
      <c r="A82" s="6" t="s">
        <v>507</v>
      </c>
      <c r="B82" s="6" t="s">
        <v>508</v>
      </c>
      <c r="C82" t="s">
        <v>509</v>
      </c>
      <c r="D82" t="s">
        <v>509</v>
      </c>
      <c r="E82" t="s">
        <v>474</v>
      </c>
      <c r="F82" t="s">
        <v>209</v>
      </c>
    </row>
    <row r="83" spans="1:6">
      <c r="A83" s="6" t="s">
        <v>510</v>
      </c>
      <c r="B83" s="6" t="s">
        <v>511</v>
      </c>
      <c r="C83" t="s">
        <v>512</v>
      </c>
      <c r="D83" t="s">
        <v>513</v>
      </c>
      <c r="E83" t="s">
        <v>474</v>
      </c>
      <c r="F83" t="s">
        <v>209</v>
      </c>
    </row>
    <row r="84" spans="1:6">
      <c r="A84" s="6" t="s">
        <v>514</v>
      </c>
      <c r="B84" s="6" t="s">
        <v>515</v>
      </c>
      <c r="C84" t="s">
        <v>516</v>
      </c>
      <c r="D84" t="s">
        <v>517</v>
      </c>
      <c r="E84" t="s">
        <v>474</v>
      </c>
      <c r="F84" t="s">
        <v>209</v>
      </c>
    </row>
    <row r="85" spans="1:6">
      <c r="A85" s="6" t="s">
        <v>518</v>
      </c>
      <c r="B85" s="6" t="s">
        <v>519</v>
      </c>
      <c r="C85" t="s">
        <v>520</v>
      </c>
      <c r="D85" t="s">
        <v>520</v>
      </c>
      <c r="E85" t="s">
        <v>474</v>
      </c>
      <c r="F85" t="s">
        <v>209</v>
      </c>
    </row>
    <row r="86" spans="1:6">
      <c r="A86" s="6" t="s">
        <v>521</v>
      </c>
      <c r="B86" s="6" t="s">
        <v>522</v>
      </c>
      <c r="C86" t="s">
        <v>523</v>
      </c>
      <c r="D86" t="s">
        <v>523</v>
      </c>
      <c r="E86" t="s">
        <v>474</v>
      </c>
      <c r="F86" t="s">
        <v>209</v>
      </c>
    </row>
    <row r="87" spans="1:6">
      <c r="A87" s="6" t="s">
        <v>524</v>
      </c>
      <c r="B87" s="6" t="s">
        <v>525</v>
      </c>
      <c r="C87" t="s">
        <v>526</v>
      </c>
      <c r="D87" t="s">
        <v>527</v>
      </c>
      <c r="E87" t="s">
        <v>474</v>
      </c>
      <c r="F87" t="s">
        <v>209</v>
      </c>
    </row>
    <row r="88" spans="1:6">
      <c r="A88" s="6" t="s">
        <v>528</v>
      </c>
      <c r="B88" s="6" t="s">
        <v>529</v>
      </c>
      <c r="C88" t="s">
        <v>530</v>
      </c>
      <c r="D88" t="s">
        <v>531</v>
      </c>
      <c r="E88" t="s">
        <v>474</v>
      </c>
      <c r="F88" t="s">
        <v>209</v>
      </c>
    </row>
    <row r="89" spans="1:6">
      <c r="A89" s="6" t="s">
        <v>532</v>
      </c>
      <c r="B89" s="6" t="s">
        <v>533</v>
      </c>
      <c r="C89" t="s">
        <v>534</v>
      </c>
      <c r="D89" t="s">
        <v>535</v>
      </c>
      <c r="E89" t="s">
        <v>474</v>
      </c>
      <c r="F89" t="s">
        <v>209</v>
      </c>
    </row>
    <row r="90" spans="1:6">
      <c r="A90" s="6" t="s">
        <v>536</v>
      </c>
      <c r="B90" s="6" t="s">
        <v>537</v>
      </c>
      <c r="C90" t="s">
        <v>538</v>
      </c>
      <c r="D90" t="s">
        <v>539</v>
      </c>
      <c r="E90" t="s">
        <v>474</v>
      </c>
      <c r="F90" t="s">
        <v>209</v>
      </c>
    </row>
    <row r="91" spans="1:6">
      <c r="A91" s="6" t="s">
        <v>540</v>
      </c>
      <c r="B91" s="6" t="s">
        <v>541</v>
      </c>
      <c r="C91" t="s">
        <v>542</v>
      </c>
      <c r="D91" t="s">
        <v>542</v>
      </c>
      <c r="E91" t="s">
        <v>474</v>
      </c>
      <c r="F91" t="s">
        <v>209</v>
      </c>
    </row>
    <row r="92" spans="1:6">
      <c r="A92" s="6" t="s">
        <v>543</v>
      </c>
      <c r="B92" s="6" t="s">
        <v>544</v>
      </c>
      <c r="C92" t="s">
        <v>545</v>
      </c>
      <c r="D92" t="s">
        <v>546</v>
      </c>
      <c r="E92" t="s">
        <v>474</v>
      </c>
      <c r="F92" t="s">
        <v>209</v>
      </c>
    </row>
    <row r="93" spans="1:6">
      <c r="A93" s="6" t="s">
        <v>547</v>
      </c>
      <c r="B93" s="6" t="s">
        <v>548</v>
      </c>
      <c r="C93" t="s">
        <v>549</v>
      </c>
      <c r="D93" t="s">
        <v>549</v>
      </c>
      <c r="E93" t="s">
        <v>474</v>
      </c>
      <c r="F93" t="s">
        <v>209</v>
      </c>
    </row>
    <row r="94" spans="1:6">
      <c r="A94" s="6" t="s">
        <v>550</v>
      </c>
      <c r="B94" s="6" t="s">
        <v>551</v>
      </c>
      <c r="C94" t="s">
        <v>552</v>
      </c>
      <c r="D94" t="s">
        <v>552</v>
      </c>
      <c r="E94" t="s">
        <v>474</v>
      </c>
      <c r="F94" t="s">
        <v>209</v>
      </c>
    </row>
    <row r="95" spans="1:6">
      <c r="A95" s="6" t="s">
        <v>553</v>
      </c>
      <c r="B95" s="6" t="s">
        <v>554</v>
      </c>
      <c r="C95" t="s">
        <v>555</v>
      </c>
      <c r="D95" t="s">
        <v>555</v>
      </c>
      <c r="E95" t="s">
        <v>556</v>
      </c>
      <c r="F95" t="s">
        <v>209</v>
      </c>
    </row>
    <row r="96" spans="1:6">
      <c r="A96" s="6" t="s">
        <v>557</v>
      </c>
      <c r="B96" s="6" t="s">
        <v>558</v>
      </c>
      <c r="C96" t="s">
        <v>559</v>
      </c>
      <c r="D96" t="s">
        <v>559</v>
      </c>
      <c r="E96" t="s">
        <v>560</v>
      </c>
      <c r="F96" t="s">
        <v>209</v>
      </c>
    </row>
    <row r="97" spans="1:6">
      <c r="A97" s="6" t="s">
        <v>561</v>
      </c>
      <c r="B97" s="6" t="s">
        <v>562</v>
      </c>
      <c r="C97" t="s">
        <v>563</v>
      </c>
      <c r="D97" t="s">
        <v>563</v>
      </c>
      <c r="E97" t="s">
        <v>560</v>
      </c>
      <c r="F97" t="s">
        <v>209</v>
      </c>
    </row>
    <row r="98" spans="1:6">
      <c r="A98" s="6" t="s">
        <v>564</v>
      </c>
      <c r="B98" s="6" t="s">
        <v>565</v>
      </c>
      <c r="C98" t="s">
        <v>566</v>
      </c>
      <c r="D98" t="s">
        <v>566</v>
      </c>
      <c r="E98" t="s">
        <v>566</v>
      </c>
      <c r="F98" t="s">
        <v>209</v>
      </c>
    </row>
    <row r="99" spans="1:6">
      <c r="A99" s="6" t="s">
        <v>567</v>
      </c>
      <c r="B99" s="6" t="s">
        <v>568</v>
      </c>
      <c r="C99" t="s">
        <v>569</v>
      </c>
      <c r="D99" t="s">
        <v>570</v>
      </c>
      <c r="E99" t="s">
        <v>570</v>
      </c>
      <c r="F99" t="s">
        <v>209</v>
      </c>
    </row>
    <row r="100" spans="1:6">
      <c r="A100" s="6" t="s">
        <v>571</v>
      </c>
      <c r="B100" s="6" t="s">
        <v>572</v>
      </c>
      <c r="C100" t="s">
        <v>573</v>
      </c>
      <c r="D100" t="s">
        <v>574</v>
      </c>
      <c r="E100" t="s">
        <v>575</v>
      </c>
      <c r="F100" t="s">
        <v>209</v>
      </c>
    </row>
    <row r="101" spans="1:6">
      <c r="A101" s="6" t="s">
        <v>576</v>
      </c>
      <c r="B101" s="6" t="s">
        <v>577</v>
      </c>
      <c r="C101" t="s">
        <v>578</v>
      </c>
      <c r="D101" t="s">
        <v>578</v>
      </c>
      <c r="E101" t="s">
        <v>575</v>
      </c>
      <c r="F101" t="s">
        <v>209</v>
      </c>
    </row>
    <row r="102" spans="1:6">
      <c r="A102" s="6" t="s">
        <v>579</v>
      </c>
      <c r="B102" s="6" t="s">
        <v>580</v>
      </c>
      <c r="C102" t="s">
        <v>581</v>
      </c>
      <c r="D102" t="s">
        <v>581</v>
      </c>
      <c r="E102" t="s">
        <v>575</v>
      </c>
      <c r="F102" t="s">
        <v>209</v>
      </c>
    </row>
    <row r="103" spans="1:6">
      <c r="A103" s="6" t="s">
        <v>582</v>
      </c>
      <c r="B103" s="6" t="s">
        <v>583</v>
      </c>
      <c r="C103" t="s">
        <v>584</v>
      </c>
      <c r="D103" t="s">
        <v>585</v>
      </c>
      <c r="E103" t="s">
        <v>586</v>
      </c>
      <c r="F103" t="s">
        <v>209</v>
      </c>
    </row>
    <row r="104" spans="1:6">
      <c r="A104" s="6" t="s">
        <v>587</v>
      </c>
      <c r="B104" s="6" t="s">
        <v>588</v>
      </c>
      <c r="C104" t="s">
        <v>589</v>
      </c>
      <c r="D104" t="s">
        <v>590</v>
      </c>
      <c r="E104" t="s">
        <v>586</v>
      </c>
      <c r="F104" t="s">
        <v>209</v>
      </c>
    </row>
    <row r="105" spans="1:6">
      <c r="A105" s="6" t="s">
        <v>591</v>
      </c>
      <c r="B105" s="6" t="s">
        <v>592</v>
      </c>
      <c r="C105" t="s">
        <v>593</v>
      </c>
      <c r="D105" t="s">
        <v>594</v>
      </c>
      <c r="E105" t="s">
        <v>586</v>
      </c>
      <c r="F105" t="s">
        <v>209</v>
      </c>
    </row>
    <row r="106" spans="1:6">
      <c r="A106" s="6" t="s">
        <v>595</v>
      </c>
      <c r="B106" s="6" t="s">
        <v>596</v>
      </c>
      <c r="C106" t="s">
        <v>597</v>
      </c>
      <c r="D106" t="s">
        <v>598</v>
      </c>
      <c r="E106" t="s">
        <v>586</v>
      </c>
      <c r="F106" t="s">
        <v>209</v>
      </c>
    </row>
    <row r="107" spans="1:6">
      <c r="A107" s="6" t="s">
        <v>599</v>
      </c>
      <c r="B107" s="6" t="s">
        <v>600</v>
      </c>
      <c r="C107" t="s">
        <v>601</v>
      </c>
      <c r="D107" t="s">
        <v>602</v>
      </c>
      <c r="E107" t="s">
        <v>586</v>
      </c>
      <c r="F107" t="s">
        <v>209</v>
      </c>
    </row>
    <row r="108" spans="1:6">
      <c r="A108" s="6" t="s">
        <v>603</v>
      </c>
      <c r="B108" s="6" t="s">
        <v>604</v>
      </c>
      <c r="C108" t="s">
        <v>605</v>
      </c>
      <c r="D108" t="s">
        <v>606</v>
      </c>
      <c r="E108" t="s">
        <v>586</v>
      </c>
      <c r="F108" t="s">
        <v>209</v>
      </c>
    </row>
    <row r="109" spans="1:6">
      <c r="A109" s="6" t="s">
        <v>607</v>
      </c>
      <c r="B109" s="6" t="s">
        <v>608</v>
      </c>
      <c r="C109" t="s">
        <v>609</v>
      </c>
      <c r="D109" t="s">
        <v>602</v>
      </c>
      <c r="E109" t="s">
        <v>586</v>
      </c>
      <c r="F109" t="s">
        <v>209</v>
      </c>
    </row>
    <row r="110" spans="1:6">
      <c r="A110" s="6" t="s">
        <v>610</v>
      </c>
      <c r="B110" s="6" t="s">
        <v>611</v>
      </c>
      <c r="C110" t="s">
        <v>612</v>
      </c>
      <c r="D110" t="s">
        <v>612</v>
      </c>
      <c r="E110" t="s">
        <v>613</v>
      </c>
      <c r="F110" t="s">
        <v>209</v>
      </c>
    </row>
    <row r="111" spans="1:6">
      <c r="A111" s="6" t="s">
        <v>614</v>
      </c>
      <c r="B111" s="6" t="s">
        <v>615</v>
      </c>
      <c r="C111" t="s">
        <v>616</v>
      </c>
      <c r="D111" t="s">
        <v>616</v>
      </c>
      <c r="E111" t="s">
        <v>613</v>
      </c>
      <c r="F111" t="s">
        <v>209</v>
      </c>
    </row>
    <row r="112" spans="1:6">
      <c r="A112" s="6" t="s">
        <v>617</v>
      </c>
      <c r="B112" s="6" t="s">
        <v>618</v>
      </c>
      <c r="C112" t="s">
        <v>619</v>
      </c>
      <c r="D112" t="s">
        <v>620</v>
      </c>
      <c r="E112" t="s">
        <v>613</v>
      </c>
      <c r="F112" t="s">
        <v>209</v>
      </c>
    </row>
    <row r="113" spans="1:6">
      <c r="A113" s="6" t="s">
        <v>621</v>
      </c>
      <c r="B113" s="6" t="s">
        <v>622</v>
      </c>
      <c r="C113" t="s">
        <v>623</v>
      </c>
      <c r="D113" t="s">
        <v>624</v>
      </c>
      <c r="E113" t="s">
        <v>625</v>
      </c>
      <c r="F113" t="s">
        <v>209</v>
      </c>
    </row>
    <row r="114" spans="1:6">
      <c r="A114" s="6" t="s">
        <v>626</v>
      </c>
      <c r="B114" s="6" t="s">
        <v>627</v>
      </c>
      <c r="C114" t="s">
        <v>628</v>
      </c>
      <c r="D114" t="s">
        <v>629</v>
      </c>
      <c r="E114" t="s">
        <v>625</v>
      </c>
      <c r="F114" t="s">
        <v>209</v>
      </c>
    </row>
    <row r="115" spans="1:6">
      <c r="A115" s="6" t="s">
        <v>630</v>
      </c>
      <c r="B115" s="6" t="s">
        <v>631</v>
      </c>
      <c r="C115" t="s">
        <v>632</v>
      </c>
      <c r="D115" t="s">
        <v>633</v>
      </c>
      <c r="E115" t="s">
        <v>625</v>
      </c>
      <c r="F115" t="s">
        <v>209</v>
      </c>
    </row>
    <row r="116" spans="1:6">
      <c r="A116" s="6" t="s">
        <v>634</v>
      </c>
      <c r="B116" s="6" t="s">
        <v>635</v>
      </c>
      <c r="C116" t="s">
        <v>636</v>
      </c>
      <c r="D116" t="s">
        <v>637</v>
      </c>
      <c r="E116" t="s">
        <v>625</v>
      </c>
      <c r="F116" t="s">
        <v>209</v>
      </c>
    </row>
    <row r="117" spans="1:6">
      <c r="A117" s="6" t="s">
        <v>638</v>
      </c>
      <c r="B117" s="6" t="s">
        <v>639</v>
      </c>
      <c r="C117" t="s">
        <v>640</v>
      </c>
      <c r="D117" t="s">
        <v>640</v>
      </c>
      <c r="E117" t="s">
        <v>641</v>
      </c>
      <c r="F117" t="s">
        <v>209</v>
      </c>
    </row>
    <row r="118" spans="1:6">
      <c r="A118" s="6" t="s">
        <v>642</v>
      </c>
      <c r="B118" s="6" t="s">
        <v>643</v>
      </c>
      <c r="C118" t="s">
        <v>644</v>
      </c>
      <c r="D118" t="s">
        <v>644</v>
      </c>
      <c r="E118" t="s">
        <v>645</v>
      </c>
      <c r="F118" t="s">
        <v>209</v>
      </c>
    </row>
    <row r="119" spans="1:6">
      <c r="A119" s="6" t="s">
        <v>646</v>
      </c>
      <c r="B119" s="6" t="s">
        <v>647</v>
      </c>
      <c r="C119" t="s">
        <v>648</v>
      </c>
      <c r="D119" t="s">
        <v>648</v>
      </c>
      <c r="E119" t="s">
        <v>649</v>
      </c>
      <c r="F119" t="s">
        <v>209</v>
      </c>
    </row>
    <row r="120" spans="1:6">
      <c r="A120" s="6" t="s">
        <v>650</v>
      </c>
      <c r="B120" s="6" t="s">
        <v>651</v>
      </c>
      <c r="C120" t="s">
        <v>652</v>
      </c>
      <c r="D120" t="s">
        <v>653</v>
      </c>
      <c r="E120" t="s">
        <v>649</v>
      </c>
      <c r="F120" t="s">
        <v>209</v>
      </c>
    </row>
    <row r="121" spans="1:6">
      <c r="A121" s="6" t="s">
        <v>654</v>
      </c>
      <c r="B121" s="6" t="s">
        <v>655</v>
      </c>
      <c r="C121" t="s">
        <v>656</v>
      </c>
      <c r="D121" t="s">
        <v>656</v>
      </c>
      <c r="E121" t="s">
        <v>649</v>
      </c>
      <c r="F121" t="s">
        <v>209</v>
      </c>
    </row>
    <row r="122" spans="1:6">
      <c r="A122" s="6" t="s">
        <v>657</v>
      </c>
      <c r="B122" s="6" t="s">
        <v>658</v>
      </c>
      <c r="C122" t="s">
        <v>659</v>
      </c>
      <c r="D122" t="s">
        <v>659</v>
      </c>
      <c r="E122" t="s">
        <v>649</v>
      </c>
      <c r="F122" t="s">
        <v>209</v>
      </c>
    </row>
    <row r="123" spans="1:6">
      <c r="A123" s="6" t="s">
        <v>660</v>
      </c>
      <c r="B123" s="6" t="s">
        <v>661</v>
      </c>
      <c r="C123" t="s">
        <v>662</v>
      </c>
      <c r="D123" t="s">
        <v>663</v>
      </c>
      <c r="E123" t="s">
        <v>649</v>
      </c>
      <c r="F123" t="s">
        <v>209</v>
      </c>
    </row>
    <row r="124" spans="1:6">
      <c r="A124" s="6" t="s">
        <v>664</v>
      </c>
      <c r="B124" s="6" t="s">
        <v>665</v>
      </c>
      <c r="C124" t="s">
        <v>666</v>
      </c>
      <c r="D124" t="s">
        <v>667</v>
      </c>
      <c r="E124" t="s">
        <v>649</v>
      </c>
      <c r="F124" t="s">
        <v>209</v>
      </c>
    </row>
    <row r="125" spans="1:6">
      <c r="A125" s="6" t="s">
        <v>668</v>
      </c>
      <c r="B125" s="6" t="s">
        <v>669</v>
      </c>
      <c r="C125" t="s">
        <v>670</v>
      </c>
      <c r="D125" t="s">
        <v>670</v>
      </c>
      <c r="E125" t="s">
        <v>649</v>
      </c>
      <c r="F125" t="s">
        <v>209</v>
      </c>
    </row>
    <row r="126" spans="1:6">
      <c r="A126" s="6" t="s">
        <v>671</v>
      </c>
      <c r="B126" s="6" t="s">
        <v>672</v>
      </c>
      <c r="C126" t="s">
        <v>673</v>
      </c>
      <c r="D126" t="s">
        <v>673</v>
      </c>
      <c r="E126" t="s">
        <v>649</v>
      </c>
      <c r="F126" t="s">
        <v>209</v>
      </c>
    </row>
    <row r="127" spans="1:6">
      <c r="A127" s="6" t="s">
        <v>674</v>
      </c>
      <c r="B127" s="6" t="s">
        <v>675</v>
      </c>
      <c r="C127" t="s">
        <v>676</v>
      </c>
      <c r="D127" t="s">
        <v>676</v>
      </c>
      <c r="E127" t="s">
        <v>649</v>
      </c>
      <c r="F127" t="s">
        <v>209</v>
      </c>
    </row>
    <row r="128" spans="1:6">
      <c r="A128" s="6" t="s">
        <v>677</v>
      </c>
      <c r="B128" s="6" t="s">
        <v>678</v>
      </c>
      <c r="C128" t="s">
        <v>679</v>
      </c>
      <c r="D128" t="s">
        <v>680</v>
      </c>
      <c r="E128" t="s">
        <v>649</v>
      </c>
      <c r="F128" t="s">
        <v>209</v>
      </c>
    </row>
    <row r="129" spans="1:6">
      <c r="A129" s="6" t="s">
        <v>681</v>
      </c>
      <c r="B129" s="6" t="s">
        <v>682</v>
      </c>
      <c r="C129" t="s">
        <v>683</v>
      </c>
      <c r="D129" t="s">
        <v>684</v>
      </c>
      <c r="E129" t="s">
        <v>649</v>
      </c>
      <c r="F129" t="s">
        <v>209</v>
      </c>
    </row>
    <row r="130" spans="1:6">
      <c r="A130" s="6" t="s">
        <v>685</v>
      </c>
      <c r="B130" s="6" t="s">
        <v>686</v>
      </c>
      <c r="C130" t="s">
        <v>687</v>
      </c>
      <c r="D130" t="s">
        <v>687</v>
      </c>
      <c r="E130" t="s">
        <v>649</v>
      </c>
      <c r="F130" t="s">
        <v>209</v>
      </c>
    </row>
    <row r="131" spans="1:6">
      <c r="A131" s="6" t="s">
        <v>688</v>
      </c>
      <c r="B131" s="6" t="s">
        <v>689</v>
      </c>
      <c r="C131" t="s">
        <v>690</v>
      </c>
      <c r="D131" t="s">
        <v>690</v>
      </c>
      <c r="E131" t="s">
        <v>649</v>
      </c>
      <c r="F131" t="s">
        <v>209</v>
      </c>
    </row>
    <row r="132" spans="1:6">
      <c r="A132" s="6" t="s">
        <v>691</v>
      </c>
      <c r="B132" s="6" t="s">
        <v>692</v>
      </c>
      <c r="C132" t="s">
        <v>693</v>
      </c>
      <c r="D132" t="s">
        <v>693</v>
      </c>
      <c r="E132" t="s">
        <v>649</v>
      </c>
      <c r="F132" t="s">
        <v>209</v>
      </c>
    </row>
    <row r="133" spans="1:6">
      <c r="A133" s="6" t="s">
        <v>694</v>
      </c>
      <c r="B133" s="6" t="s">
        <v>695</v>
      </c>
      <c r="C133" t="s">
        <v>696</v>
      </c>
      <c r="D133" t="s">
        <v>696</v>
      </c>
      <c r="E133" t="s">
        <v>649</v>
      </c>
      <c r="F133" t="s">
        <v>209</v>
      </c>
    </row>
    <row r="134" spans="1:6">
      <c r="A134" s="6" t="s">
        <v>697</v>
      </c>
      <c r="B134" s="6" t="s">
        <v>698</v>
      </c>
      <c r="C134" t="s">
        <v>699</v>
      </c>
      <c r="D134" t="s">
        <v>699</v>
      </c>
      <c r="E134" t="s">
        <v>649</v>
      </c>
      <c r="F134" t="s">
        <v>209</v>
      </c>
    </row>
    <row r="135" spans="1:6">
      <c r="A135" s="6" t="s">
        <v>700</v>
      </c>
      <c r="B135" s="6" t="s">
        <v>701</v>
      </c>
      <c r="C135" t="s">
        <v>702</v>
      </c>
      <c r="D135" t="s">
        <v>702</v>
      </c>
      <c r="E135" t="s">
        <v>649</v>
      </c>
      <c r="F135" t="s">
        <v>209</v>
      </c>
    </row>
    <row r="136" spans="1:6">
      <c r="A136" s="6" t="s">
        <v>703</v>
      </c>
      <c r="B136" s="6" t="s">
        <v>704</v>
      </c>
      <c r="C136" t="s">
        <v>705</v>
      </c>
      <c r="D136" t="s">
        <v>705</v>
      </c>
      <c r="E136" t="s">
        <v>649</v>
      </c>
      <c r="F136" t="s">
        <v>209</v>
      </c>
    </row>
    <row r="137" spans="1:6">
      <c r="A137" s="6" t="s">
        <v>706</v>
      </c>
      <c r="B137" s="6" t="s">
        <v>707</v>
      </c>
      <c r="C137" t="s">
        <v>708</v>
      </c>
      <c r="D137" t="s">
        <v>708</v>
      </c>
      <c r="E137" t="s">
        <v>649</v>
      </c>
      <c r="F137" t="s">
        <v>209</v>
      </c>
    </row>
    <row r="138" spans="1:6">
      <c r="A138" s="6" t="s">
        <v>709</v>
      </c>
      <c r="B138" s="6" t="s">
        <v>710</v>
      </c>
      <c r="C138" t="s">
        <v>711</v>
      </c>
      <c r="D138" t="s">
        <v>711</v>
      </c>
      <c r="E138" t="s">
        <v>649</v>
      </c>
      <c r="F138" t="s">
        <v>209</v>
      </c>
    </row>
    <row r="139" spans="1:6">
      <c r="A139" s="6" t="s">
        <v>712</v>
      </c>
      <c r="B139" s="6" t="s">
        <v>713</v>
      </c>
      <c r="C139" t="s">
        <v>714</v>
      </c>
      <c r="D139" t="s">
        <v>715</v>
      </c>
      <c r="E139" t="s">
        <v>649</v>
      </c>
      <c r="F139" t="s">
        <v>209</v>
      </c>
    </row>
    <row r="140" spans="1:6">
      <c r="A140" s="6" t="s">
        <v>716</v>
      </c>
      <c r="B140" s="6" t="s">
        <v>717</v>
      </c>
      <c r="C140" t="s">
        <v>718</v>
      </c>
      <c r="D140" t="s">
        <v>719</v>
      </c>
      <c r="E140" t="s">
        <v>720</v>
      </c>
      <c r="F140" t="s">
        <v>209</v>
      </c>
    </row>
    <row r="141" spans="1:6">
      <c r="A141" s="6" t="s">
        <v>721</v>
      </c>
      <c r="B141" s="6" t="s">
        <v>722</v>
      </c>
      <c r="C141" t="s">
        <v>723</v>
      </c>
      <c r="D141" t="s">
        <v>724</v>
      </c>
      <c r="E141" t="s">
        <v>720</v>
      </c>
      <c r="F141" t="s">
        <v>209</v>
      </c>
    </row>
    <row r="142" spans="1:6">
      <c r="A142" s="6" t="s">
        <v>725</v>
      </c>
      <c r="B142" s="6" t="s">
        <v>726</v>
      </c>
      <c r="C142" t="s">
        <v>727</v>
      </c>
      <c r="D142" t="s">
        <v>728</v>
      </c>
      <c r="E142" t="s">
        <v>720</v>
      </c>
      <c r="F142" t="s">
        <v>209</v>
      </c>
    </row>
    <row r="143" spans="1:6">
      <c r="A143" s="6" t="s">
        <v>729</v>
      </c>
      <c r="B143" s="6" t="s">
        <v>730</v>
      </c>
      <c r="C143" t="s">
        <v>731</v>
      </c>
      <c r="D143" t="s">
        <v>731</v>
      </c>
      <c r="E143" t="s">
        <v>720</v>
      </c>
      <c r="F143" t="s">
        <v>209</v>
      </c>
    </row>
    <row r="144" spans="1:6">
      <c r="A144" s="6" t="s">
        <v>732</v>
      </c>
      <c r="B144" s="6" t="s">
        <v>733</v>
      </c>
      <c r="C144" t="s">
        <v>734</v>
      </c>
      <c r="D144" t="s">
        <v>734</v>
      </c>
      <c r="E144" t="s">
        <v>720</v>
      </c>
      <c r="F144" t="s">
        <v>209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FE643-0B8D-4D0A-9484-AC310131AE33}">
  <sheetPr codeName="Sheet1">
    <tabColor theme="8"/>
  </sheetPr>
  <dimension ref="A1:J44"/>
  <sheetViews>
    <sheetView zoomScaleNormal="100" workbookViewId="0"/>
  </sheetViews>
  <sheetFormatPr defaultColWidth="9" defaultRowHeight="15"/>
  <cols>
    <col min="1" max="1" width="9" style="7"/>
    <col min="2" max="2" width="32" style="7" customWidth="1"/>
    <col min="3" max="9" width="17.7109375" style="7" customWidth="1"/>
    <col min="10" max="10" width="9" style="7"/>
    <col min="11" max="11" width="14" style="7" customWidth="1"/>
    <col min="12" max="14" width="9" style="7"/>
    <col min="15" max="22" width="17.7109375" style="7" customWidth="1"/>
    <col min="23" max="16384" width="9" style="7"/>
  </cols>
  <sheetData>
    <row r="1" spans="1:10">
      <c r="A1" s="134" t="s">
        <v>6</v>
      </c>
      <c r="B1" s="11"/>
      <c r="C1" s="11"/>
      <c r="D1" s="11"/>
      <c r="E1" s="11"/>
      <c r="F1" s="11"/>
      <c r="G1" s="11"/>
      <c r="H1" s="11"/>
      <c r="I1" s="11"/>
    </row>
    <row r="2" spans="1:10">
      <c r="B2" s="11"/>
      <c r="C2" s="11"/>
      <c r="D2" s="11"/>
      <c r="E2" s="11"/>
      <c r="F2" s="11"/>
      <c r="G2" s="11"/>
      <c r="H2" s="11"/>
      <c r="I2" s="11"/>
    </row>
    <row r="3" spans="1:10" ht="18.75">
      <c r="A3" s="9"/>
      <c r="B3" s="159" t="s">
        <v>11</v>
      </c>
      <c r="C3" s="159"/>
      <c r="D3" s="159"/>
      <c r="E3" s="159"/>
      <c r="F3" s="159"/>
      <c r="G3" s="159"/>
      <c r="H3" s="159"/>
      <c r="I3" s="159"/>
      <c r="J3" s="10"/>
    </row>
    <row r="4" spans="1:10" ht="14.65" customHeight="1">
      <c r="A4" s="9"/>
      <c r="B4" s="160" t="s">
        <v>12</v>
      </c>
      <c r="C4" s="161"/>
      <c r="D4" s="161"/>
      <c r="E4" s="161"/>
      <c r="F4" s="161"/>
      <c r="G4" s="161"/>
      <c r="H4" s="161"/>
      <c r="I4" s="161"/>
      <c r="J4" s="10"/>
    </row>
    <row r="5" spans="1:10">
      <c r="A5" s="9"/>
      <c r="B5" s="161"/>
      <c r="C5" s="161"/>
      <c r="D5" s="161"/>
      <c r="E5" s="161"/>
      <c r="F5" s="161"/>
      <c r="G5" s="161"/>
      <c r="H5" s="161"/>
      <c r="I5" s="161"/>
      <c r="J5" s="10"/>
    </row>
    <row r="6" spans="1:10" ht="135.75" customHeight="1">
      <c r="A6" s="9"/>
      <c r="B6" s="161"/>
      <c r="C6" s="161"/>
      <c r="D6" s="161"/>
      <c r="E6" s="161"/>
      <c r="F6" s="161"/>
      <c r="G6" s="161"/>
      <c r="H6" s="161"/>
      <c r="I6" s="161"/>
      <c r="J6" s="10"/>
    </row>
    <row r="7" spans="1:10">
      <c r="B7" s="14"/>
      <c r="C7" s="12"/>
      <c r="D7" s="12"/>
      <c r="E7" s="12"/>
      <c r="F7" s="12"/>
      <c r="G7" s="12"/>
      <c r="H7" s="12"/>
      <c r="I7" s="12"/>
    </row>
    <row r="8" spans="1:10" ht="18.75">
      <c r="A8" s="9"/>
      <c r="B8" s="31"/>
      <c r="C8" s="32"/>
      <c r="D8" s="14"/>
      <c r="E8" s="14"/>
      <c r="F8" s="14"/>
      <c r="G8" s="14"/>
      <c r="H8" s="14"/>
      <c r="I8" s="11"/>
    </row>
    <row r="9" spans="1:10">
      <c r="A9" s="9"/>
      <c r="B9" s="162" t="s">
        <v>13</v>
      </c>
      <c r="C9" s="162"/>
      <c r="D9" s="162"/>
      <c r="E9" s="162"/>
      <c r="F9" s="162"/>
      <c r="G9" s="162"/>
      <c r="H9" s="162"/>
      <c r="I9" s="162"/>
      <c r="J9" s="10"/>
    </row>
    <row r="10" spans="1:10">
      <c r="A10" s="9"/>
      <c r="B10" s="163" t="s">
        <v>14</v>
      </c>
      <c r="C10" s="163"/>
      <c r="D10" s="163"/>
      <c r="E10" s="163"/>
      <c r="F10" s="163"/>
      <c r="G10" s="163"/>
      <c r="H10" s="163"/>
      <c r="I10" s="163"/>
      <c r="J10" s="10"/>
    </row>
    <row r="11" spans="1:10">
      <c r="B11" s="12"/>
      <c r="C11" s="12"/>
      <c r="D11" s="12"/>
      <c r="E11" s="12"/>
      <c r="F11" s="12"/>
      <c r="G11" s="12"/>
      <c r="H11" s="12"/>
      <c r="I11" s="12"/>
    </row>
    <row r="12" spans="1:10" ht="18.75">
      <c r="B12" s="159" t="s">
        <v>15</v>
      </c>
      <c r="C12" s="159"/>
      <c r="D12" s="159"/>
      <c r="E12" s="159"/>
      <c r="F12" s="159"/>
      <c r="G12" s="159"/>
      <c r="H12" s="159"/>
      <c r="I12" s="159"/>
    </row>
    <row r="13" spans="1:10" ht="74.099999999999994" customHeight="1">
      <c r="A13" s="9"/>
      <c r="B13" s="166" t="s">
        <v>16</v>
      </c>
      <c r="C13" s="167"/>
      <c r="D13" s="167"/>
      <c r="E13" s="167"/>
      <c r="F13" s="167"/>
      <c r="G13" s="167"/>
      <c r="H13" s="167"/>
      <c r="I13" s="168"/>
      <c r="J13" s="10"/>
    </row>
    <row r="14" spans="1:10" ht="83.1" customHeight="1">
      <c r="A14" s="9"/>
      <c r="B14" s="169" t="s">
        <v>17</v>
      </c>
      <c r="C14" s="170"/>
      <c r="D14" s="170"/>
      <c r="E14" s="170"/>
      <c r="F14" s="170"/>
      <c r="G14" s="170"/>
      <c r="H14" s="170"/>
      <c r="I14" s="171"/>
      <c r="J14" s="10"/>
    </row>
    <row r="15" spans="1:10" ht="97.5" customHeight="1">
      <c r="A15" s="9"/>
      <c r="B15" s="172"/>
      <c r="C15" s="173"/>
      <c r="D15" s="173"/>
      <c r="E15" s="173"/>
      <c r="F15" s="173"/>
      <c r="G15" s="173"/>
      <c r="H15" s="173"/>
      <c r="I15" s="174"/>
      <c r="J15" s="10"/>
    </row>
    <row r="16" spans="1:10" ht="96" customHeight="1">
      <c r="A16" s="9"/>
      <c r="B16" s="175"/>
      <c r="C16" s="176"/>
      <c r="D16" s="176"/>
      <c r="E16" s="176"/>
      <c r="F16" s="176"/>
      <c r="G16" s="176"/>
      <c r="H16" s="176"/>
      <c r="I16" s="177"/>
      <c r="J16" s="10"/>
    </row>
    <row r="17" spans="1:10" ht="70.150000000000006" customHeight="1">
      <c r="A17" s="9"/>
      <c r="B17" s="178" t="s">
        <v>18</v>
      </c>
      <c r="C17" s="167"/>
      <c r="D17" s="167"/>
      <c r="E17" s="167"/>
      <c r="F17" s="167"/>
      <c r="G17" s="167"/>
      <c r="H17" s="167"/>
      <c r="I17" s="168"/>
      <c r="J17" s="10"/>
    </row>
    <row r="18" spans="1:10" ht="75" customHeight="1">
      <c r="A18" s="9"/>
      <c r="B18" s="166" t="s">
        <v>19</v>
      </c>
      <c r="C18" s="167"/>
      <c r="D18" s="167"/>
      <c r="E18" s="167"/>
      <c r="F18" s="167"/>
      <c r="G18" s="167"/>
      <c r="H18" s="167"/>
      <c r="I18" s="168"/>
      <c r="J18" s="10"/>
    </row>
    <row r="19" spans="1:10" ht="167.1" customHeight="1">
      <c r="A19" s="9"/>
      <c r="B19" s="164" t="s">
        <v>20</v>
      </c>
      <c r="C19" s="164"/>
      <c r="D19" s="164"/>
      <c r="E19" s="164"/>
      <c r="F19" s="164"/>
      <c r="G19" s="164"/>
      <c r="H19" s="164"/>
      <c r="I19" s="164"/>
      <c r="J19" s="10"/>
    </row>
    <row r="20" spans="1:10" ht="161.1" customHeight="1">
      <c r="A20" s="9"/>
      <c r="B20" s="165" t="s">
        <v>21</v>
      </c>
      <c r="C20" s="165"/>
      <c r="D20" s="165"/>
      <c r="E20" s="165"/>
      <c r="F20" s="165"/>
      <c r="G20" s="165"/>
      <c r="H20" s="165"/>
      <c r="I20" s="165"/>
      <c r="J20" s="10"/>
    </row>
    <row r="21" spans="1:10" ht="83.1" customHeight="1">
      <c r="A21" s="9"/>
      <c r="B21" s="165" t="s">
        <v>22</v>
      </c>
      <c r="C21" s="165"/>
      <c r="D21" s="165"/>
      <c r="E21" s="165"/>
      <c r="F21" s="165"/>
      <c r="G21" s="165"/>
      <c r="H21" s="165"/>
      <c r="I21" s="165"/>
      <c r="J21" s="10"/>
    </row>
    <row r="22" spans="1:10" ht="65.099999999999994" customHeight="1">
      <c r="A22" s="9"/>
      <c r="B22" s="164" t="s">
        <v>23</v>
      </c>
      <c r="C22" s="165"/>
      <c r="D22" s="165"/>
      <c r="E22" s="165"/>
      <c r="F22" s="165"/>
      <c r="G22" s="165"/>
      <c r="H22" s="165"/>
      <c r="I22" s="165"/>
      <c r="J22" s="10"/>
    </row>
    <row r="23" spans="1:10">
      <c r="B23" s="12"/>
      <c r="C23" s="12"/>
      <c r="D23" s="12"/>
      <c r="E23" s="12"/>
      <c r="F23" s="12"/>
      <c r="G23" s="12"/>
      <c r="H23" s="12"/>
      <c r="I23" s="12"/>
    </row>
    <row r="24" spans="1:10" ht="18.75">
      <c r="B24" s="159" t="s">
        <v>24</v>
      </c>
      <c r="C24" s="159"/>
      <c r="D24" s="159"/>
      <c r="E24" s="159"/>
      <c r="F24" s="159"/>
      <c r="G24" s="159"/>
      <c r="H24" s="159"/>
      <c r="I24" s="159"/>
    </row>
    <row r="25" spans="1:10">
      <c r="B25" s="33" t="s">
        <v>25</v>
      </c>
    </row>
    <row r="26" spans="1:10">
      <c r="B26" s="8" t="s">
        <v>26</v>
      </c>
    </row>
    <row r="27" spans="1:10">
      <c r="B27" s="15" t="s">
        <v>27</v>
      </c>
    </row>
    <row r="28" spans="1:10">
      <c r="A28" s="9"/>
      <c r="B28" s="37" t="s">
        <v>28</v>
      </c>
      <c r="C28" s="10" t="s">
        <v>29</v>
      </c>
    </row>
    <row r="29" spans="1:10">
      <c r="A29" s="9"/>
      <c r="B29" s="38" t="s">
        <v>30</v>
      </c>
      <c r="C29" s="10" t="s">
        <v>31</v>
      </c>
    </row>
    <row r="30" spans="1:10">
      <c r="A30" s="9"/>
      <c r="B30" s="127" t="s">
        <v>32</v>
      </c>
      <c r="C30" s="10" t="s">
        <v>33</v>
      </c>
    </row>
    <row r="31" spans="1:10">
      <c r="B31" s="12"/>
    </row>
    <row r="32" spans="1:10" ht="18.75">
      <c r="B32" s="159" t="s">
        <v>34</v>
      </c>
      <c r="C32" s="159"/>
      <c r="D32" s="159"/>
      <c r="E32" s="159"/>
      <c r="F32" s="159"/>
      <c r="G32" s="159"/>
      <c r="H32" s="159"/>
      <c r="I32" s="159"/>
    </row>
    <row r="33" spans="1:10">
      <c r="B33" s="15" t="s">
        <v>35</v>
      </c>
      <c r="C33" s="11"/>
      <c r="D33" s="11"/>
      <c r="E33" s="11"/>
      <c r="F33" s="11"/>
      <c r="G33" s="11"/>
      <c r="H33" s="11"/>
      <c r="I33" s="11"/>
    </row>
    <row r="34" spans="1:10" ht="70.5" customHeight="1">
      <c r="A34" s="9"/>
      <c r="B34" s="72" t="s">
        <v>36</v>
      </c>
      <c r="C34" s="72" t="s">
        <v>37</v>
      </c>
      <c r="D34" s="72" t="s">
        <v>38</v>
      </c>
      <c r="E34" s="72" t="s">
        <v>39</v>
      </c>
      <c r="F34" s="72" t="s">
        <v>40</v>
      </c>
      <c r="G34" s="72" t="s">
        <v>41</v>
      </c>
      <c r="H34" s="72" t="s">
        <v>42</v>
      </c>
      <c r="I34" s="72" t="s">
        <v>43</v>
      </c>
      <c r="J34" s="10"/>
    </row>
    <row r="35" spans="1:10" ht="18.75">
      <c r="B35" s="16"/>
      <c r="C35" s="12"/>
      <c r="D35" s="12"/>
      <c r="E35" s="12"/>
      <c r="F35" s="12"/>
      <c r="G35" s="12"/>
      <c r="H35" s="12"/>
      <c r="I35" s="12"/>
    </row>
    <row r="36" spans="1:10" ht="18.75">
      <c r="A36" s="21"/>
      <c r="B36" s="20"/>
      <c r="C36" s="12"/>
      <c r="D36" s="12"/>
      <c r="E36" s="12"/>
      <c r="F36" s="12"/>
      <c r="G36" s="12"/>
      <c r="H36" s="12"/>
      <c r="I36" s="12"/>
    </row>
    <row r="44" spans="1:10" ht="43.5" customHeight="1"/>
  </sheetData>
  <mergeCells count="15">
    <mergeCell ref="B12:I12"/>
    <mergeCell ref="B24:I24"/>
    <mergeCell ref="B32:I32"/>
    <mergeCell ref="B4:I6"/>
    <mergeCell ref="B3:I3"/>
    <mergeCell ref="B9:I9"/>
    <mergeCell ref="B10:I10"/>
    <mergeCell ref="B19:I19"/>
    <mergeCell ref="B20:I20"/>
    <mergeCell ref="B21:I21"/>
    <mergeCell ref="B13:I13"/>
    <mergeCell ref="B14:I16"/>
    <mergeCell ref="B18:I18"/>
    <mergeCell ref="B17:I17"/>
    <mergeCell ref="B22:I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6B2ED-C64E-441C-BD6D-BA3A4FF97ADF}">
  <sheetPr codeName="Sheet7">
    <tabColor theme="8"/>
  </sheetPr>
  <dimension ref="A1"/>
  <sheetViews>
    <sheetView zoomScaleNormal="100" workbookViewId="0"/>
  </sheetViews>
  <sheetFormatPr defaultColWidth="9" defaultRowHeight="15"/>
  <cols>
    <col min="1" max="16384" width="9" style="7"/>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0DEA9-E6EC-4034-A40F-C8889C28AD62}">
  <sheetPr codeName="Sheet8">
    <tabColor theme="8"/>
  </sheetPr>
  <dimension ref="A1:Z83"/>
  <sheetViews>
    <sheetView topLeftCell="A31" zoomScale="70" zoomScaleNormal="70" workbookViewId="0">
      <selection activeCell="E31" sqref="E31:E38"/>
    </sheetView>
  </sheetViews>
  <sheetFormatPr defaultColWidth="9" defaultRowHeight="15"/>
  <cols>
    <col min="1" max="1" width="9" style="7"/>
    <col min="2" max="2" width="40.28515625" style="7" customWidth="1"/>
    <col min="3" max="3" width="25.5703125" style="7" customWidth="1"/>
    <col min="4" max="4" width="32.28515625" style="7" customWidth="1"/>
    <col min="5" max="5" width="31" style="7" customWidth="1"/>
    <col min="6" max="8" width="19.5703125" style="7" customWidth="1"/>
    <col min="9" max="13" width="9" style="7"/>
    <col min="14" max="14" width="9" style="7" customWidth="1"/>
    <col min="15" max="16384" width="9" style="7"/>
  </cols>
  <sheetData>
    <row r="1" spans="1:11" s="17" customFormat="1" ht="4.1500000000000004" customHeight="1">
      <c r="B1" s="18"/>
      <c r="C1" s="19"/>
      <c r="D1" s="19"/>
      <c r="E1" s="19"/>
    </row>
    <row r="3" spans="1:11" ht="19.5" thickBot="1">
      <c r="B3" s="186" t="s">
        <v>44</v>
      </c>
      <c r="C3" s="187"/>
      <c r="D3" s="187"/>
      <c r="E3" s="188"/>
    </row>
    <row r="4" spans="1:11">
      <c r="B4" s="8" t="s">
        <v>45</v>
      </c>
      <c r="C4" s="55"/>
      <c r="D4" s="13"/>
      <c r="E4" s="13"/>
      <c r="F4" s="13"/>
      <c r="G4" s="13"/>
    </row>
    <row r="5" spans="1:11">
      <c r="B5" s="8" t="s">
        <v>46</v>
      </c>
      <c r="C5" s="55">
        <v>2024</v>
      </c>
      <c r="E5" s="13"/>
      <c r="F5" s="13"/>
      <c r="G5" s="13"/>
    </row>
    <row r="6" spans="1:11" s="23" customFormat="1">
      <c r="B6" s="28"/>
      <c r="C6" s="29"/>
      <c r="E6" s="24"/>
      <c r="F6" s="24"/>
      <c r="G6" s="24"/>
    </row>
    <row r="7" spans="1:11">
      <c r="A7" s="9"/>
      <c r="B7" s="146" t="s">
        <v>47</v>
      </c>
      <c r="C7" s="147" t="s">
        <v>48</v>
      </c>
      <c r="D7" s="10"/>
      <c r="E7" s="13"/>
      <c r="F7" s="13"/>
      <c r="G7" s="13"/>
    </row>
    <row r="8" spans="1:11">
      <c r="A8" s="9"/>
      <c r="B8" s="25" t="s">
        <v>49</v>
      </c>
      <c r="C8" s="57" t="s">
        <v>49</v>
      </c>
      <c r="D8" s="10"/>
    </row>
    <row r="9" spans="1:11">
      <c r="A9" s="9"/>
      <c r="B9" s="26" t="s">
        <v>50</v>
      </c>
      <c r="C9" s="58" t="s">
        <v>50</v>
      </c>
      <c r="D9" s="10"/>
    </row>
    <row r="10" spans="1:11">
      <c r="A10" s="9"/>
      <c r="B10" s="26" t="s">
        <v>51</v>
      </c>
      <c r="C10" s="58" t="s">
        <v>51</v>
      </c>
      <c r="D10" s="10"/>
      <c r="H10" s="13"/>
      <c r="I10" s="13"/>
      <c r="J10" s="13"/>
      <c r="K10" s="13"/>
    </row>
    <row r="11" spans="1:11">
      <c r="A11" s="9"/>
      <c r="B11" s="26" t="s">
        <v>52</v>
      </c>
      <c r="C11" s="58" t="s">
        <v>52</v>
      </c>
      <c r="D11" s="10"/>
    </row>
    <row r="12" spans="1:11">
      <c r="A12" s="9"/>
      <c r="B12" s="26" t="s">
        <v>53</v>
      </c>
      <c r="C12" s="58" t="s">
        <v>53</v>
      </c>
      <c r="D12" s="10"/>
    </row>
    <row r="13" spans="1:11">
      <c r="A13" s="9"/>
      <c r="B13" s="26" t="s">
        <v>54</v>
      </c>
      <c r="C13" s="58" t="s">
        <v>54</v>
      </c>
      <c r="D13" s="10"/>
    </row>
    <row r="14" spans="1:11">
      <c r="A14" s="9"/>
      <c r="B14" s="26" t="s">
        <v>55</v>
      </c>
      <c r="C14" s="58" t="s">
        <v>55</v>
      </c>
      <c r="D14" s="10"/>
      <c r="E14" s="11"/>
    </row>
    <row r="15" spans="1:11">
      <c r="A15" s="9"/>
      <c r="B15" s="26" t="s">
        <v>56</v>
      </c>
      <c r="C15" s="58" t="s">
        <v>56</v>
      </c>
      <c r="D15" s="10"/>
      <c r="E15" s="11"/>
    </row>
    <row r="16" spans="1:11">
      <c r="A16" s="9"/>
      <c r="B16" s="26" t="s">
        <v>57</v>
      </c>
      <c r="C16" s="58" t="s">
        <v>57</v>
      </c>
      <c r="D16" s="10"/>
      <c r="E16" s="11"/>
    </row>
    <row r="17" spans="1:8">
      <c r="A17" s="9"/>
      <c r="B17" s="26"/>
      <c r="C17" s="58"/>
      <c r="D17" s="10"/>
      <c r="E17" s="11"/>
    </row>
    <row r="18" spans="1:8">
      <c r="A18" s="9"/>
      <c r="B18" s="26"/>
      <c r="C18" s="58"/>
      <c r="D18" s="10"/>
      <c r="E18" s="11"/>
    </row>
    <row r="19" spans="1:8">
      <c r="A19" s="9"/>
      <c r="B19" s="27"/>
      <c r="C19" s="59"/>
      <c r="D19" s="10"/>
      <c r="E19" s="11"/>
    </row>
    <row r="20" spans="1:8">
      <c r="B20" s="14"/>
      <c r="C20" s="14"/>
      <c r="D20" s="11"/>
      <c r="E20" s="11"/>
    </row>
    <row r="21" spans="1:8">
      <c r="B21" s="14"/>
      <c r="C21" s="14"/>
      <c r="D21" s="14"/>
      <c r="E21" s="11"/>
      <c r="F21" s="11"/>
      <c r="G21" s="11"/>
      <c r="H21" s="11"/>
    </row>
    <row r="22" spans="1:8" ht="18.75">
      <c r="B22" s="159" t="s">
        <v>58</v>
      </c>
      <c r="C22" s="159"/>
      <c r="D22" s="159"/>
      <c r="E22" s="159"/>
      <c r="F22" s="11"/>
      <c r="G22" s="11"/>
      <c r="H22" s="11"/>
    </row>
    <row r="23" spans="1:8" ht="57.6" customHeight="1">
      <c r="A23" s="9"/>
      <c r="B23" s="189" t="s">
        <v>59</v>
      </c>
      <c r="C23" s="190"/>
      <c r="D23" s="190"/>
      <c r="E23" s="190"/>
    </row>
    <row r="24" spans="1:8" ht="16.149999999999999" customHeight="1">
      <c r="A24" s="9"/>
      <c r="B24" s="190"/>
      <c r="C24" s="190"/>
      <c r="D24" s="190"/>
      <c r="E24" s="190"/>
    </row>
    <row r="25" spans="1:8" ht="30">
      <c r="A25" s="9"/>
      <c r="B25" s="124" t="s">
        <v>60</v>
      </c>
      <c r="C25" s="125"/>
      <c r="D25" s="126" t="s">
        <v>61</v>
      </c>
    </row>
    <row r="26" spans="1:8">
      <c r="A26" s="9"/>
    </row>
    <row r="27" spans="1:8">
      <c r="A27" s="9"/>
      <c r="B27" s="191" t="s">
        <v>62</v>
      </c>
      <c r="C27" s="192"/>
      <c r="D27" s="192"/>
      <c r="E27" s="192"/>
      <c r="F27" s="105"/>
      <c r="G27" s="105"/>
      <c r="H27" s="105"/>
    </row>
    <row r="28" spans="1:8" ht="30.75" thickBot="1">
      <c r="A28" s="9"/>
      <c r="B28" s="148" t="s">
        <v>63</v>
      </c>
      <c r="C28" s="149" t="s">
        <v>64</v>
      </c>
      <c r="D28" s="149" t="s">
        <v>65</v>
      </c>
      <c r="E28" s="150" t="s">
        <v>66</v>
      </c>
      <c r="F28" s="150" t="s">
        <v>67</v>
      </c>
      <c r="G28" s="150" t="s">
        <v>68</v>
      </c>
      <c r="H28" s="150" t="s">
        <v>69</v>
      </c>
    </row>
    <row r="29" spans="1:8" ht="31.5" thickTop="1" thickBot="1">
      <c r="A29" s="9"/>
      <c r="B29" s="200" t="s">
        <v>70</v>
      </c>
      <c r="C29" s="61" t="s">
        <v>71</v>
      </c>
      <c r="D29" s="62" t="s">
        <v>72</v>
      </c>
      <c r="E29" s="203" t="s">
        <v>73</v>
      </c>
      <c r="F29" s="56"/>
      <c r="G29" s="56"/>
      <c r="H29" s="56"/>
    </row>
    <row r="30" spans="1:8" ht="43.5" customHeight="1" thickTop="1" thickBot="1">
      <c r="A30" s="9"/>
      <c r="B30" s="201"/>
      <c r="C30" s="61" t="s">
        <v>74</v>
      </c>
      <c r="D30" s="62" t="s">
        <v>75</v>
      </c>
      <c r="E30" s="204"/>
      <c r="F30" s="56"/>
      <c r="G30" s="56"/>
      <c r="H30" s="56"/>
    </row>
    <row r="31" spans="1:8" ht="38.65" customHeight="1" thickTop="1">
      <c r="A31" s="9"/>
      <c r="B31" s="201"/>
      <c r="C31" s="200" t="s">
        <v>76</v>
      </c>
      <c r="D31" s="63" t="s">
        <v>77</v>
      </c>
      <c r="E31" s="205" t="s">
        <v>78</v>
      </c>
      <c r="F31" s="193"/>
      <c r="G31" s="196"/>
      <c r="H31" s="196"/>
    </row>
    <row r="32" spans="1:8" ht="30">
      <c r="A32" s="9"/>
      <c r="B32" s="201"/>
      <c r="C32" s="201"/>
      <c r="D32" s="64" t="s">
        <v>79</v>
      </c>
      <c r="E32" s="206"/>
      <c r="F32" s="194"/>
      <c r="G32" s="197"/>
      <c r="H32" s="197"/>
    </row>
    <row r="33" spans="1:26" ht="57.6" customHeight="1" thickBot="1">
      <c r="A33" s="9"/>
      <c r="B33" s="201"/>
      <c r="C33" s="202"/>
      <c r="D33" s="66" t="s">
        <v>80</v>
      </c>
      <c r="E33" s="206"/>
      <c r="F33" s="195"/>
      <c r="G33" s="198"/>
      <c r="H33" s="198"/>
    </row>
    <row r="34" spans="1:26" ht="31.5" thickTop="1" thickBot="1">
      <c r="A34" s="9"/>
      <c r="B34" s="201"/>
      <c r="C34" s="61" t="s">
        <v>81</v>
      </c>
      <c r="D34" s="62" t="s">
        <v>82</v>
      </c>
      <c r="E34" s="206"/>
      <c r="F34" s="56"/>
      <c r="G34" s="56"/>
      <c r="H34" s="56"/>
    </row>
    <row r="35" spans="1:26" ht="61.5" thickTop="1" thickBot="1">
      <c r="A35" s="9"/>
      <c r="B35" s="201"/>
      <c r="C35" s="61" t="s">
        <v>83</v>
      </c>
      <c r="D35" s="62" t="s">
        <v>84</v>
      </c>
      <c r="E35" s="206"/>
      <c r="F35" s="56"/>
      <c r="G35" s="56"/>
      <c r="H35" s="56"/>
    </row>
    <row r="36" spans="1:26" ht="61.5" thickTop="1" thickBot="1">
      <c r="A36" s="9"/>
      <c r="B36" s="202"/>
      <c r="C36" s="61" t="s">
        <v>85</v>
      </c>
      <c r="D36" s="62" t="s">
        <v>86</v>
      </c>
      <c r="E36" s="206"/>
      <c r="F36" s="56"/>
      <c r="G36" s="56"/>
      <c r="H36" s="56"/>
    </row>
    <row r="37" spans="1:26" ht="31.5" thickTop="1" thickBot="1">
      <c r="A37" s="9"/>
      <c r="B37" s="65" t="s">
        <v>87</v>
      </c>
      <c r="C37" s="61" t="s">
        <v>88</v>
      </c>
      <c r="D37" s="62" t="s">
        <v>89</v>
      </c>
      <c r="E37" s="206"/>
      <c r="F37" s="56"/>
      <c r="G37" s="56"/>
      <c r="H37" s="56"/>
    </row>
    <row r="38" spans="1:26" ht="46.5" thickTop="1" thickBot="1">
      <c r="A38" s="9"/>
      <c r="B38" s="65" t="s">
        <v>90</v>
      </c>
      <c r="C38" s="61" t="s">
        <v>90</v>
      </c>
      <c r="D38" s="62" t="s">
        <v>91</v>
      </c>
      <c r="E38" s="207"/>
      <c r="F38" s="56"/>
      <c r="G38" s="56"/>
      <c r="H38" s="56"/>
    </row>
    <row r="39" spans="1:26" ht="16.5" thickTop="1" thickBot="1">
      <c r="A39" s="9"/>
      <c r="B39" s="65" t="s">
        <v>92</v>
      </c>
      <c r="C39" s="61" t="s">
        <v>93</v>
      </c>
      <c r="D39" s="62" t="s">
        <v>93</v>
      </c>
      <c r="E39" s="67" t="s">
        <v>94</v>
      </c>
      <c r="F39" s="56"/>
      <c r="G39" s="56"/>
      <c r="H39" s="56"/>
    </row>
    <row r="40" spans="1:26" ht="15.75" thickTop="1">
      <c r="B40" s="14"/>
      <c r="C40" s="14"/>
      <c r="D40" s="11"/>
      <c r="E40" s="11"/>
      <c r="F40" s="11"/>
      <c r="G40" s="11"/>
      <c r="H40" s="11"/>
    </row>
    <row r="41" spans="1:26">
      <c r="B41" s="14"/>
      <c r="C41" s="14"/>
      <c r="D41" s="11"/>
      <c r="E41" s="11"/>
      <c r="F41" s="11"/>
      <c r="G41" s="11"/>
      <c r="H41" s="11"/>
    </row>
    <row r="42" spans="1:26" ht="19.5" customHeight="1">
      <c r="B42" s="159" t="s">
        <v>95</v>
      </c>
      <c r="C42" s="159"/>
      <c r="D42" s="159"/>
      <c r="E42" s="159"/>
      <c r="F42" s="107"/>
      <c r="G42" s="11"/>
      <c r="H42" s="11"/>
    </row>
    <row r="43" spans="1:26" ht="56.1" customHeight="1">
      <c r="B43" s="199" t="s">
        <v>96</v>
      </c>
      <c r="C43" s="199"/>
      <c r="D43" s="199"/>
      <c r="E43" s="199"/>
      <c r="F43" s="107"/>
      <c r="G43" s="11"/>
      <c r="H43" s="11"/>
    </row>
    <row r="44" spans="1:26" ht="55.15" customHeight="1">
      <c r="B44" s="184" t="s">
        <v>97</v>
      </c>
      <c r="C44" s="185"/>
      <c r="D44" s="185"/>
      <c r="E44" s="185"/>
      <c r="F44" s="11"/>
      <c r="G44" s="11"/>
      <c r="H44" s="11"/>
    </row>
    <row r="45" spans="1:26" ht="17.649999999999999" customHeight="1">
      <c r="B45" s="181"/>
      <c r="C45" s="182"/>
      <c r="D45" s="182"/>
      <c r="E45" s="183"/>
      <c r="F45" s="11"/>
      <c r="G45" s="11"/>
      <c r="H45" s="11"/>
    </row>
    <row r="46" spans="1:26" ht="19.149999999999999" customHeight="1">
      <c r="B46" s="179" t="s">
        <v>98</v>
      </c>
      <c r="C46" s="180"/>
      <c r="D46" s="52">
        <f>COUNTIF('EASA SP Exemption Export '!D2:D100,"Approved")</f>
        <v>0</v>
      </c>
    </row>
    <row r="47" spans="1:26">
      <c r="B47" s="132" t="str">
        <f>IF(COUNTA(B49:B136)=D46,"",IF(COUNTA(B49:B136)&lt;D46,"Drag all formula further","Remove extra rows"))</f>
        <v>Remove extra rows</v>
      </c>
      <c r="C47" s="106"/>
      <c r="D47" s="106"/>
      <c r="E47" s="11"/>
      <c r="F47" s="11"/>
      <c r="G47" s="11"/>
      <c r="H47" s="11"/>
      <c r="I47" s="11"/>
      <c r="J47" s="11"/>
      <c r="K47" s="11"/>
      <c r="L47" s="11"/>
      <c r="M47" s="11"/>
      <c r="N47" s="11"/>
      <c r="O47" s="11"/>
      <c r="P47" s="11"/>
      <c r="Q47" s="11"/>
      <c r="R47" s="11"/>
      <c r="S47" s="11"/>
      <c r="T47" s="11"/>
      <c r="U47" s="11"/>
      <c r="V47" s="11"/>
      <c r="W47" s="11"/>
      <c r="X47" s="11"/>
      <c r="Y47" s="11"/>
    </row>
    <row r="48" spans="1:26">
      <c r="B48" s="151" t="s">
        <v>99</v>
      </c>
      <c r="C48" s="68" t="s">
        <v>100</v>
      </c>
      <c r="D48" s="68" t="s">
        <v>101</v>
      </c>
      <c r="Z48" s="10"/>
    </row>
    <row r="49" spans="1:26" ht="71.099999999999994" customHeight="1">
      <c r="B49" s="52" t="e">
        <f>MID('EASA SP Exemption Export '!E2, SEARCH("(", 'EASA SP Exemption Export '!E2) + 1, 4) &amp; "-" &amp; MID('EASA SP Exemption Export '!F2, SEARCH("(", 'EASA SP Exemption Export '!F2) + 1, 4)</f>
        <v>#VALUE!</v>
      </c>
      <c r="C49" s="133">
        <f>'EASA SP Exemption Export '!I2</f>
        <v>0</v>
      </c>
      <c r="D49" s="133">
        <f>'EASA SP Exemption Export '!J2</f>
        <v>0</v>
      </c>
      <c r="Z49" s="10"/>
    </row>
    <row r="50" spans="1:26">
      <c r="B50" s="12"/>
      <c r="C50" s="12"/>
      <c r="D50" s="12"/>
    </row>
    <row r="51" spans="1:26">
      <c r="A51" s="9"/>
    </row>
    <row r="60" spans="1:26">
      <c r="A60" s="9"/>
    </row>
    <row r="62" spans="1:26">
      <c r="A62" s="9"/>
    </row>
    <row r="66" spans="1:1">
      <c r="A66" s="9"/>
    </row>
    <row r="73" spans="1:1">
      <c r="A73" s="9"/>
    </row>
    <row r="74" spans="1:1">
      <c r="A74" s="9"/>
    </row>
    <row r="75" spans="1:1">
      <c r="A75" s="9"/>
    </row>
    <row r="76" spans="1:1">
      <c r="A76" s="9"/>
    </row>
    <row r="77" spans="1:1">
      <c r="A77" s="9"/>
    </row>
    <row r="78" spans="1:1">
      <c r="A78" s="9"/>
    </row>
    <row r="79" spans="1:1">
      <c r="A79" s="9"/>
    </row>
    <row r="80" spans="1:1">
      <c r="A80" s="9"/>
    </row>
    <row r="81" spans="1:1">
      <c r="A81" s="9"/>
    </row>
    <row r="82" spans="1:1">
      <c r="A82" s="9"/>
    </row>
    <row r="83" spans="1:1">
      <c r="A83" s="9"/>
    </row>
  </sheetData>
  <mergeCells count="16">
    <mergeCell ref="F31:F33"/>
    <mergeCell ref="G31:G33"/>
    <mergeCell ref="B43:E43"/>
    <mergeCell ref="B42:E42"/>
    <mergeCell ref="H31:H33"/>
    <mergeCell ref="B29:B36"/>
    <mergeCell ref="E29:E30"/>
    <mergeCell ref="C31:C33"/>
    <mergeCell ref="E31:E38"/>
    <mergeCell ref="B46:C46"/>
    <mergeCell ref="B45:E45"/>
    <mergeCell ref="B44:E44"/>
    <mergeCell ref="B22:E22"/>
    <mergeCell ref="B3:E3"/>
    <mergeCell ref="B23:E24"/>
    <mergeCell ref="B27:E27"/>
  </mergeCells>
  <phoneticPr fontId="42" type="noConversion"/>
  <conditionalFormatting sqref="F29:H39">
    <cfRule type="expression" dxfId="2" priority="1">
      <formula>$C$25="Yes"</formula>
    </cfRule>
  </conditionalFormatting>
  <dataValidations count="1">
    <dataValidation type="list" allowBlank="1" showInputMessage="1" showErrorMessage="1" sqref="C25" xr:uid="{8DAE8DBC-7BA4-4129-A9F8-4D9F725B2A16}">
      <formula1>"Yes,No"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FF25B-E08E-4000-B494-B7DD299319AA}">
  <sheetPr>
    <tabColor theme="8"/>
  </sheetPr>
  <dimension ref="A1:U2"/>
  <sheetViews>
    <sheetView zoomScale="115" zoomScaleNormal="115" workbookViewId="0"/>
  </sheetViews>
  <sheetFormatPr defaultRowHeight="15"/>
  <cols>
    <col min="9" max="10" width="10.140625" bestFit="1" customWidth="1"/>
    <col min="20" max="20" width="15.28515625" bestFit="1" customWidth="1"/>
  </cols>
  <sheetData>
    <row r="1" spans="1:21">
      <c r="A1" t="s">
        <v>102</v>
      </c>
      <c r="B1" t="s">
        <v>103</v>
      </c>
      <c r="C1" t="s">
        <v>104</v>
      </c>
      <c r="D1" t="s">
        <v>105</v>
      </c>
      <c r="E1" t="s">
        <v>106</v>
      </c>
      <c r="F1" t="s">
        <v>107</v>
      </c>
      <c r="G1" t="s">
        <v>108</v>
      </c>
      <c r="H1" t="s">
        <v>109</v>
      </c>
      <c r="I1" t="s">
        <v>110</v>
      </c>
      <c r="J1" t="s">
        <v>111</v>
      </c>
      <c r="K1" t="s">
        <v>112</v>
      </c>
      <c r="L1" t="s">
        <v>113</v>
      </c>
      <c r="M1" t="s">
        <v>114</v>
      </c>
      <c r="N1" t="s">
        <v>115</v>
      </c>
      <c r="O1" t="s">
        <v>116</v>
      </c>
      <c r="P1" t="s">
        <v>117</v>
      </c>
      <c r="Q1" t="s">
        <v>118</v>
      </c>
      <c r="R1" t="s">
        <v>119</v>
      </c>
      <c r="S1" t="s">
        <v>120</v>
      </c>
      <c r="T1" t="s">
        <v>121</v>
      </c>
      <c r="U1" t="s">
        <v>122</v>
      </c>
    </row>
    <row r="2" spans="1:21" ht="11.65" customHeight="1">
      <c r="I2" s="129"/>
      <c r="J2" s="129"/>
      <c r="L2" s="130"/>
      <c r="T2" s="131"/>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56680-0475-44EF-9F2F-53AFED3FAFB4}">
  <sheetPr>
    <tabColor theme="8"/>
  </sheetPr>
  <dimension ref="B1:D63"/>
  <sheetViews>
    <sheetView zoomScaleNormal="100" workbookViewId="0"/>
  </sheetViews>
  <sheetFormatPr defaultColWidth="8.7109375" defaultRowHeight="15"/>
  <cols>
    <col min="1" max="1" width="8.7109375" style="7"/>
    <col min="2" max="4" width="55.140625" style="7" customWidth="1"/>
    <col min="5" max="16384" width="8.7109375" style="7"/>
  </cols>
  <sheetData>
    <row r="1" spans="2:4" ht="18.75">
      <c r="B1" s="123" t="s">
        <v>123</v>
      </c>
    </row>
    <row r="2" spans="2:4" ht="19.149999999999999" customHeight="1" thickBot="1">
      <c r="B2" s="186" t="s">
        <v>124</v>
      </c>
      <c r="C2" s="187"/>
      <c r="D2" s="188"/>
    </row>
    <row r="3" spans="2:4" ht="69" customHeight="1" thickBot="1">
      <c r="B3" s="208" t="s">
        <v>125</v>
      </c>
      <c r="C3" s="209"/>
      <c r="D3" s="210"/>
    </row>
    <row r="4" spans="2:4" ht="16.5" customHeight="1" thickBot="1">
      <c r="B4" s="117" t="s">
        <v>36</v>
      </c>
      <c r="C4" s="122" t="s">
        <v>126</v>
      </c>
      <c r="D4" s="122" t="s">
        <v>127</v>
      </c>
    </row>
    <row r="5" spans="2:4" ht="16.5" customHeight="1">
      <c r="B5" s="118" t="s">
        <v>128</v>
      </c>
      <c r="C5" s="4"/>
      <c r="D5" s="4"/>
    </row>
    <row r="6" spans="2:4" ht="16.5" customHeight="1">
      <c r="B6" s="119" t="s">
        <v>129</v>
      </c>
      <c r="C6" s="4"/>
      <c r="D6" s="4"/>
    </row>
    <row r="7" spans="2:4" ht="16.5" customHeight="1">
      <c r="B7" s="119" t="s">
        <v>130</v>
      </c>
      <c r="C7" s="4"/>
      <c r="D7" s="4"/>
    </row>
    <row r="8" spans="2:4" ht="16.5" customHeight="1">
      <c r="B8" s="119" t="s">
        <v>131</v>
      </c>
      <c r="C8" s="4"/>
      <c r="D8" s="4"/>
    </row>
    <row r="9" spans="2:4" ht="16.5" customHeight="1">
      <c r="B9" s="119" t="s">
        <v>132</v>
      </c>
      <c r="C9" s="4"/>
      <c r="D9" s="4"/>
    </row>
    <row r="10" spans="2:4" ht="16.5" customHeight="1">
      <c r="B10" s="119" t="s">
        <v>133</v>
      </c>
      <c r="C10" s="4"/>
      <c r="D10" s="4"/>
    </row>
    <row r="11" spans="2:4" ht="16.5" customHeight="1">
      <c r="B11" s="119" t="s">
        <v>134</v>
      </c>
      <c r="C11" s="4"/>
      <c r="D11" s="4"/>
    </row>
    <row r="12" spans="2:4" ht="16.5" customHeight="1">
      <c r="B12" s="119" t="s">
        <v>135</v>
      </c>
      <c r="C12" s="4"/>
      <c r="D12" s="4"/>
    </row>
    <row r="13" spans="2:4" ht="16.5" customHeight="1">
      <c r="B13" s="119" t="s">
        <v>136</v>
      </c>
      <c r="C13" s="4"/>
      <c r="D13" s="4"/>
    </row>
    <row r="14" spans="2:4" ht="16.5" customHeight="1">
      <c r="B14" s="119" t="s">
        <v>137</v>
      </c>
      <c r="C14" s="4"/>
      <c r="D14" s="4"/>
    </row>
    <row r="15" spans="2:4" ht="16.5" customHeight="1">
      <c r="B15" s="119" t="s">
        <v>138</v>
      </c>
      <c r="C15" s="4"/>
      <c r="D15" s="4"/>
    </row>
    <row r="16" spans="2:4" ht="16.5" customHeight="1">
      <c r="B16" s="119" t="s">
        <v>139</v>
      </c>
      <c r="C16" s="4"/>
      <c r="D16" s="4"/>
    </row>
    <row r="17" spans="2:4" ht="16.5" customHeight="1">
      <c r="B17" s="119" t="s">
        <v>140</v>
      </c>
      <c r="C17" s="4"/>
      <c r="D17" s="4"/>
    </row>
    <row r="18" spans="2:4" ht="16.5" customHeight="1">
      <c r="B18" s="119" t="s">
        <v>141</v>
      </c>
      <c r="C18" s="4"/>
      <c r="D18" s="4"/>
    </row>
    <row r="19" spans="2:4" ht="16.5" customHeight="1">
      <c r="B19" s="119" t="s">
        <v>142</v>
      </c>
      <c r="C19" s="4"/>
      <c r="D19" s="4"/>
    </row>
    <row r="20" spans="2:4" ht="16.5" customHeight="1">
      <c r="B20" s="119" t="s">
        <v>143</v>
      </c>
      <c r="C20" s="4"/>
      <c r="D20" s="4"/>
    </row>
    <row r="21" spans="2:4" ht="16.5" customHeight="1" thickBot="1">
      <c r="B21" s="120" t="s">
        <v>144</v>
      </c>
      <c r="C21" s="4"/>
      <c r="D21" s="4"/>
    </row>
    <row r="22" spans="2:4" ht="16.5" customHeight="1" thickBot="1">
      <c r="B22" s="108" t="s">
        <v>37</v>
      </c>
    </row>
    <row r="23" spans="2:4" ht="16.5" customHeight="1" thickBot="1">
      <c r="B23" s="109" t="s">
        <v>145</v>
      </c>
      <c r="C23" s="4"/>
      <c r="D23" s="4"/>
    </row>
    <row r="24" spans="2:4" ht="16.5" customHeight="1" thickBot="1">
      <c r="B24" s="109" t="s">
        <v>146</v>
      </c>
      <c r="C24" s="4"/>
      <c r="D24" s="4"/>
    </row>
    <row r="25" spans="2:4" ht="16.5" customHeight="1" thickBot="1">
      <c r="B25" s="109" t="s">
        <v>147</v>
      </c>
      <c r="C25" s="4"/>
      <c r="D25" s="4"/>
    </row>
    <row r="26" spans="2:4" ht="16.5" customHeight="1" thickBot="1">
      <c r="B26" s="110" t="s">
        <v>38</v>
      </c>
    </row>
    <row r="27" spans="2:4" ht="16.5" customHeight="1" thickBot="1">
      <c r="B27" s="109" t="s">
        <v>148</v>
      </c>
      <c r="C27" s="4"/>
      <c r="D27" s="4"/>
    </row>
    <row r="28" spans="2:4" ht="16.5" customHeight="1" thickBot="1">
      <c r="B28" s="109" t="s">
        <v>149</v>
      </c>
      <c r="C28" s="4"/>
      <c r="D28" s="4"/>
    </row>
    <row r="29" spans="2:4" ht="16.5" customHeight="1" thickBot="1">
      <c r="B29" s="109" t="s">
        <v>150</v>
      </c>
      <c r="C29" s="4"/>
      <c r="D29" s="4"/>
    </row>
    <row r="30" spans="2:4" ht="16.5" customHeight="1" thickBot="1">
      <c r="B30" s="110" t="s">
        <v>39</v>
      </c>
      <c r="C30" s="10"/>
    </row>
    <row r="31" spans="2:4" ht="16.5" customHeight="1" thickBot="1">
      <c r="B31" s="109" t="s">
        <v>151</v>
      </c>
      <c r="C31" s="4"/>
      <c r="D31" s="4"/>
    </row>
    <row r="32" spans="2:4" ht="16.5" customHeight="1" thickBot="1">
      <c r="B32" s="109" t="s">
        <v>152</v>
      </c>
      <c r="C32" s="4"/>
      <c r="D32" s="4"/>
    </row>
    <row r="33" spans="2:4" ht="16.5" customHeight="1" thickBot="1">
      <c r="B33" s="109" t="s">
        <v>153</v>
      </c>
      <c r="C33" s="4"/>
      <c r="D33" s="4"/>
    </row>
    <row r="34" spans="2:4" ht="16.5" customHeight="1" thickBot="1">
      <c r="B34" s="109" t="s">
        <v>154</v>
      </c>
      <c r="C34" s="4"/>
      <c r="D34" s="4"/>
    </row>
    <row r="35" spans="2:4" ht="16.5" customHeight="1" thickBot="1">
      <c r="B35" s="109" t="s">
        <v>155</v>
      </c>
      <c r="C35" s="4"/>
      <c r="D35" s="4"/>
    </row>
    <row r="36" spans="2:4" ht="16.5" customHeight="1" thickBot="1">
      <c r="B36" s="109" t="s">
        <v>156</v>
      </c>
      <c r="C36" s="4"/>
      <c r="D36" s="4"/>
    </row>
    <row r="37" spans="2:4" ht="16.5" customHeight="1" thickBot="1">
      <c r="B37" s="109" t="s">
        <v>157</v>
      </c>
      <c r="C37" s="4"/>
      <c r="D37" s="4"/>
    </row>
    <row r="38" spans="2:4" ht="16.5" customHeight="1" thickBot="1">
      <c r="B38" s="109" t="s">
        <v>158</v>
      </c>
      <c r="C38" s="4"/>
      <c r="D38" s="4"/>
    </row>
    <row r="39" spans="2:4" ht="16.5" customHeight="1" thickBot="1">
      <c r="B39" s="111" t="s">
        <v>94</v>
      </c>
      <c r="C39" s="10"/>
    </row>
    <row r="40" spans="2:4" ht="16.5" customHeight="1" thickBot="1">
      <c r="B40" s="109" t="s">
        <v>159</v>
      </c>
      <c r="C40" s="4"/>
      <c r="D40" s="4"/>
    </row>
    <row r="41" spans="2:4" ht="16.5" customHeight="1" thickBot="1">
      <c r="B41" s="110" t="s">
        <v>40</v>
      </c>
      <c r="C41" s="10"/>
    </row>
    <row r="42" spans="2:4" ht="16.5" customHeight="1" thickBot="1">
      <c r="B42" s="109" t="s">
        <v>160</v>
      </c>
      <c r="C42" s="4"/>
      <c r="D42" s="4"/>
    </row>
    <row r="43" spans="2:4" ht="16.5" customHeight="1" thickBot="1">
      <c r="B43" s="109" t="s">
        <v>161</v>
      </c>
      <c r="C43" s="4"/>
      <c r="D43" s="4"/>
    </row>
    <row r="44" spans="2:4" ht="16.5" customHeight="1" thickBot="1">
      <c r="B44" s="109" t="s">
        <v>162</v>
      </c>
      <c r="C44" s="4"/>
      <c r="D44" s="4"/>
    </row>
    <row r="45" spans="2:4" ht="16.5" customHeight="1" thickBot="1">
      <c r="B45" s="110" t="s">
        <v>41</v>
      </c>
      <c r="C45" s="10"/>
    </row>
    <row r="46" spans="2:4" ht="16.5" customHeight="1" thickBot="1">
      <c r="B46" s="109" t="s">
        <v>163</v>
      </c>
      <c r="C46" s="4"/>
      <c r="D46" s="4"/>
    </row>
    <row r="47" spans="2:4" ht="16.5" customHeight="1" thickBot="1">
      <c r="B47" s="109" t="s">
        <v>164</v>
      </c>
      <c r="C47" s="4"/>
      <c r="D47" s="4"/>
    </row>
    <row r="48" spans="2:4" ht="16.5" customHeight="1" thickBot="1">
      <c r="B48" s="109" t="s">
        <v>165</v>
      </c>
      <c r="C48" s="4"/>
      <c r="D48" s="4"/>
    </row>
    <row r="49" spans="2:4" ht="16.5" customHeight="1" thickBot="1">
      <c r="B49" s="109" t="s">
        <v>166</v>
      </c>
      <c r="C49" s="4"/>
      <c r="D49" s="4"/>
    </row>
    <row r="50" spans="2:4" ht="16.5" customHeight="1" thickBot="1">
      <c r="B50" s="109" t="s">
        <v>167</v>
      </c>
      <c r="C50" s="4"/>
      <c r="D50" s="4"/>
    </row>
    <row r="51" spans="2:4" ht="16.5" customHeight="1" thickBot="1">
      <c r="B51" s="112" t="s">
        <v>168</v>
      </c>
      <c r="C51" s="4"/>
      <c r="D51" s="4"/>
    </row>
    <row r="52" spans="2:4" ht="16.5" customHeight="1" thickBot="1">
      <c r="B52" s="110" t="s">
        <v>42</v>
      </c>
      <c r="C52" s="10"/>
    </row>
    <row r="53" spans="2:4" ht="16.5" customHeight="1">
      <c r="B53" s="113" t="s">
        <v>169</v>
      </c>
      <c r="C53" s="4"/>
      <c r="D53" s="4"/>
    </row>
    <row r="54" spans="2:4" ht="16.5" customHeight="1">
      <c r="B54" s="114" t="s">
        <v>145</v>
      </c>
      <c r="C54" s="4"/>
      <c r="D54" s="4"/>
    </row>
    <row r="55" spans="2:4" ht="16.5" customHeight="1">
      <c r="B55" s="114" t="s">
        <v>146</v>
      </c>
      <c r="C55" s="4"/>
      <c r="D55" s="4"/>
    </row>
    <row r="56" spans="2:4" ht="16.5" customHeight="1">
      <c r="B56" s="114" t="s">
        <v>147</v>
      </c>
      <c r="C56" s="4"/>
      <c r="D56" s="4"/>
    </row>
    <row r="57" spans="2:4" ht="16.5" customHeight="1">
      <c r="B57" s="114" t="s">
        <v>160</v>
      </c>
      <c r="C57" s="4"/>
      <c r="D57" s="4"/>
    </row>
    <row r="58" spans="2:4" ht="16.5" customHeight="1">
      <c r="B58" s="114" t="s">
        <v>161</v>
      </c>
      <c r="C58" s="4"/>
      <c r="D58" s="4"/>
    </row>
    <row r="59" spans="2:4" ht="16.5" customHeight="1">
      <c r="B59" s="114" t="s">
        <v>162</v>
      </c>
      <c r="C59" s="4"/>
      <c r="D59" s="4"/>
    </row>
    <row r="60" spans="2:4" ht="16.5" customHeight="1">
      <c r="B60" s="114" t="s">
        <v>170</v>
      </c>
      <c r="C60" s="4"/>
      <c r="D60" s="4"/>
    </row>
    <row r="61" spans="2:4" ht="16.5" customHeight="1" thickBot="1">
      <c r="B61" s="114" t="s">
        <v>171</v>
      </c>
      <c r="C61" s="4"/>
      <c r="D61" s="4"/>
    </row>
    <row r="62" spans="2:4" ht="16.5" customHeight="1" thickBot="1">
      <c r="B62" s="115" t="s">
        <v>172</v>
      </c>
      <c r="C62" s="10"/>
    </row>
    <row r="63" spans="2:4" ht="16.5" customHeight="1">
      <c r="B63" s="116" t="s">
        <v>173</v>
      </c>
      <c r="C63" s="4"/>
      <c r="D63" s="4"/>
    </row>
  </sheetData>
  <mergeCells count="2">
    <mergeCell ref="B2:D2"/>
    <mergeCell ref="B3:D3"/>
  </mergeCells>
  <conditionalFormatting sqref="D5:D63">
    <cfRule type="expression" dxfId="1" priority="1">
      <formula>$C5="Yes"</formula>
    </cfRule>
  </conditionalFormatting>
  <dataValidations count="1">
    <dataValidation type="list" allowBlank="1" showInputMessage="1" showErrorMessage="1" sqref="C5:C21 C23:C25 C27:C29 C31:C38 C40 C42:C44 C63 C53:C61 C46:C51" xr:uid="{7F70EAA1-C0F2-40E2-B618-7A3A0235EDC5}">
      <formula1>"Yes,No"</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775C6-0A00-43F8-B1B9-FC686A527A56}">
  <sheetPr codeName="Sheet10">
    <tabColor theme="6" tint="0.89999084444715716"/>
  </sheetPr>
  <dimension ref="A1:AE37"/>
  <sheetViews>
    <sheetView zoomScale="70" zoomScaleNormal="70" workbookViewId="0">
      <selection activeCell="A3" sqref="A3"/>
    </sheetView>
  </sheetViews>
  <sheetFormatPr defaultRowHeight="15" outlineLevelRow="1"/>
  <cols>
    <col min="1" max="1" width="46" customWidth="1"/>
    <col min="2" max="2" width="9.5703125" customWidth="1"/>
    <col min="3" max="3" width="19.5703125" customWidth="1"/>
    <col min="4" max="4" width="13.28515625" customWidth="1"/>
    <col min="5" max="6" width="14" customWidth="1"/>
    <col min="7" max="7" width="9.7109375" customWidth="1"/>
    <col min="8" max="8" width="13.5703125" customWidth="1"/>
    <col min="9" max="9" width="15.5703125" customWidth="1"/>
    <col min="10" max="10" width="17" customWidth="1"/>
    <col min="11" max="11" width="14.85546875" customWidth="1"/>
    <col min="12" max="12" width="17.28515625" customWidth="1"/>
    <col min="13" max="13" width="15.5703125" customWidth="1"/>
    <col min="14" max="14" width="15.85546875" style="1" customWidth="1"/>
    <col min="15" max="17" width="14.5703125" customWidth="1"/>
    <col min="18" max="18" width="27.5703125" style="2" customWidth="1"/>
    <col min="19" max="19" width="15" customWidth="1"/>
    <col min="20" max="20" width="12.5703125" customWidth="1"/>
    <col min="21" max="21" width="11.85546875" customWidth="1"/>
    <col min="22" max="22" width="13.28515625" customWidth="1"/>
    <col min="23" max="23" width="15.85546875" customWidth="1"/>
    <col min="24" max="24" width="12.7109375" customWidth="1"/>
    <col min="25" max="25" width="15" customWidth="1"/>
    <col min="26" max="26" width="27.85546875" customWidth="1"/>
    <col min="27" max="27" width="17.5703125" customWidth="1"/>
    <col min="28" max="28" width="16" customWidth="1"/>
    <col min="29" max="29" width="54" customWidth="1"/>
    <col min="30" max="30" width="36.5703125" customWidth="1"/>
    <col min="31" max="31" width="15.28515625" customWidth="1"/>
    <col min="32" max="32" width="13.28515625" customWidth="1"/>
  </cols>
  <sheetData>
    <row r="1" spans="1:31" s="77" customFormat="1" ht="40.15" customHeight="1" thickBot="1">
      <c r="A1" s="211" t="s">
        <v>36</v>
      </c>
      <c r="B1" s="211"/>
      <c r="C1" s="211"/>
      <c r="D1" s="211"/>
      <c r="E1" s="211"/>
      <c r="F1" s="211"/>
      <c r="G1" s="211"/>
      <c r="H1" s="211"/>
      <c r="I1" s="211"/>
      <c r="J1" s="211"/>
      <c r="K1" s="211"/>
      <c r="L1" s="211"/>
      <c r="M1" s="212"/>
      <c r="N1" s="213" t="s">
        <v>37</v>
      </c>
      <c r="O1" s="214"/>
      <c r="P1" s="215" t="s">
        <v>38</v>
      </c>
      <c r="Q1" s="216"/>
      <c r="R1" s="217"/>
      <c r="S1" s="215" t="s">
        <v>39</v>
      </c>
      <c r="T1" s="216"/>
      <c r="U1" s="216"/>
      <c r="V1" s="216"/>
      <c r="W1" s="216"/>
      <c r="X1" s="216"/>
      <c r="Y1" s="216"/>
      <c r="Z1" s="75" t="s">
        <v>94</v>
      </c>
      <c r="AA1" s="213" t="s">
        <v>40</v>
      </c>
      <c r="AB1" s="218"/>
      <c r="AC1" s="73" t="s">
        <v>42</v>
      </c>
      <c r="AD1" s="76" t="s">
        <v>174</v>
      </c>
    </row>
    <row r="2" spans="1:31" s="104" customFormat="1" ht="19.5" hidden="1" outlineLevel="1" thickBot="1">
      <c r="A2" s="94"/>
      <c r="B2" s="95">
        <f>COUNTA(B4:B1048576)</f>
        <v>13</v>
      </c>
      <c r="C2" s="95"/>
      <c r="D2" s="95"/>
      <c r="E2" s="95"/>
      <c r="F2" s="95"/>
      <c r="G2" s="95"/>
      <c r="H2" s="95"/>
      <c r="I2" s="95"/>
      <c r="J2" s="95"/>
      <c r="K2" s="95"/>
      <c r="L2" s="95"/>
      <c r="M2" s="96"/>
      <c r="N2" s="97"/>
      <c r="O2" s="97"/>
      <c r="P2" s="98"/>
      <c r="Q2" s="98"/>
      <c r="R2" s="98">
        <f>SUM(R4:R1048576)</f>
        <v>0</v>
      </c>
      <c r="S2" s="99"/>
      <c r="T2" s="97"/>
      <c r="U2" s="97"/>
      <c r="V2" s="97"/>
      <c r="W2" s="97"/>
      <c r="X2" s="97"/>
      <c r="Y2" s="97"/>
      <c r="Z2" s="100"/>
      <c r="AA2" s="101"/>
      <c r="AB2" s="102"/>
      <c r="AC2" s="97"/>
      <c r="AD2" s="103"/>
    </row>
    <row r="3" spans="1:31" s="93" customFormat="1" ht="45" collapsed="1">
      <c r="A3" s="89" t="s">
        <v>128</v>
      </c>
      <c r="B3" s="89" t="s">
        <v>175</v>
      </c>
      <c r="C3" s="89" t="s">
        <v>130</v>
      </c>
      <c r="D3" s="89" t="s">
        <v>131</v>
      </c>
      <c r="E3" s="89" t="s">
        <v>132</v>
      </c>
      <c r="F3" s="89" t="s">
        <v>133</v>
      </c>
      <c r="G3" s="89" t="s">
        <v>134</v>
      </c>
      <c r="H3" s="89" t="s">
        <v>135</v>
      </c>
      <c r="I3" s="89" t="s">
        <v>136</v>
      </c>
      <c r="J3" s="89" t="s">
        <v>139</v>
      </c>
      <c r="K3" s="89" t="s">
        <v>142</v>
      </c>
      <c r="L3" s="89" t="s">
        <v>143</v>
      </c>
      <c r="M3" s="89" t="s">
        <v>144</v>
      </c>
      <c r="N3" s="90" t="s">
        <v>145</v>
      </c>
      <c r="O3" s="90" t="s">
        <v>146</v>
      </c>
      <c r="P3" s="90" t="s">
        <v>176</v>
      </c>
      <c r="Q3" s="90" t="s">
        <v>149</v>
      </c>
      <c r="R3" s="90" t="s">
        <v>150</v>
      </c>
      <c r="S3" s="90" t="s">
        <v>151</v>
      </c>
      <c r="T3" s="90" t="s">
        <v>152</v>
      </c>
      <c r="U3" s="90" t="s">
        <v>153</v>
      </c>
      <c r="V3" s="90" t="s">
        <v>154</v>
      </c>
      <c r="W3" s="90" t="s">
        <v>155</v>
      </c>
      <c r="X3" s="90" t="s">
        <v>156</v>
      </c>
      <c r="Y3" s="90" t="s">
        <v>157</v>
      </c>
      <c r="Z3" s="90" t="s">
        <v>159</v>
      </c>
      <c r="AA3" s="90" t="s">
        <v>160</v>
      </c>
      <c r="AB3" s="90" t="s">
        <v>161</v>
      </c>
      <c r="AC3" s="92" t="s">
        <v>169</v>
      </c>
      <c r="AD3" s="90" t="s">
        <v>177</v>
      </c>
      <c r="AE3" s="90" t="s">
        <v>178</v>
      </c>
    </row>
    <row r="4" spans="1:31">
      <c r="A4" s="39" t="str">
        <f t="shared" ref="A4:A15" si="0">I4&amp;J4&amp;D4&amp;C4&amp;K4</f>
        <v/>
      </c>
      <c r="B4" s="52">
        <v>1</v>
      </c>
      <c r="C4" s="41"/>
      <c r="D4" s="42"/>
      <c r="E4" s="42"/>
      <c r="F4" s="42"/>
      <c r="G4" s="42"/>
      <c r="H4" s="42"/>
      <c r="I4" s="42"/>
      <c r="J4" s="42"/>
      <c r="K4" s="43"/>
      <c r="L4" s="43"/>
      <c r="M4" s="70">
        <f>MOD(L4-K4,1)*24</f>
        <v>0</v>
      </c>
      <c r="N4" s="44"/>
      <c r="O4" s="44"/>
      <c r="P4" s="44"/>
      <c r="Q4" s="40">
        <v>0.8</v>
      </c>
      <c r="R4" s="40">
        <f>P4*Q4/1000</f>
        <v>0</v>
      </c>
      <c r="S4" s="42"/>
      <c r="T4" s="42"/>
      <c r="U4" s="42"/>
      <c r="V4" s="42"/>
      <c r="W4" s="42"/>
      <c r="X4" s="42"/>
      <c r="Y4" s="42"/>
      <c r="Z4" s="42"/>
      <c r="AA4" s="42"/>
      <c r="AB4" s="44"/>
      <c r="AC4" s="42"/>
      <c r="AD4" s="42" t="s">
        <v>179</v>
      </c>
      <c r="AE4" s="4"/>
    </row>
    <row r="5" spans="1:31">
      <c r="A5" s="39" t="str">
        <f t="shared" si="0"/>
        <v/>
      </c>
      <c r="B5" s="52">
        <f>B4+1</f>
        <v>2</v>
      </c>
      <c r="C5" s="41"/>
      <c r="D5" s="42"/>
      <c r="E5" s="42"/>
      <c r="F5" s="42"/>
      <c r="G5" s="42"/>
      <c r="H5" s="42"/>
      <c r="I5" s="42"/>
      <c r="J5" s="42"/>
      <c r="K5" s="43"/>
      <c r="L5" s="43"/>
      <c r="M5" s="70">
        <f t="shared" ref="M5:M16" si="1">MOD(L5-K5,1)*24</f>
        <v>0</v>
      </c>
      <c r="N5" s="42"/>
      <c r="O5" s="42"/>
      <c r="P5" s="44"/>
      <c r="Q5" s="40">
        <v>0.8</v>
      </c>
      <c r="R5" s="40">
        <f t="shared" ref="R5:R16" si="2">P5*Q5/1000</f>
        <v>0</v>
      </c>
      <c r="S5" s="42"/>
      <c r="T5" s="42"/>
      <c r="U5" s="42"/>
      <c r="V5" s="42"/>
      <c r="W5" s="42"/>
      <c r="X5" s="42"/>
      <c r="Y5" s="42"/>
      <c r="Z5" s="42"/>
      <c r="AA5" s="42"/>
      <c r="AB5" s="44"/>
      <c r="AC5" s="42"/>
      <c r="AD5" s="42"/>
      <c r="AE5" s="4"/>
    </row>
    <row r="6" spans="1:31">
      <c r="A6" s="39" t="str">
        <f t="shared" si="0"/>
        <v/>
      </c>
      <c r="B6" s="52">
        <f t="shared" ref="B6:B16" si="3">B5+1</f>
        <v>3</v>
      </c>
      <c r="C6" s="41"/>
      <c r="D6" s="42"/>
      <c r="E6" s="42"/>
      <c r="F6" s="42"/>
      <c r="G6" s="42"/>
      <c r="H6" s="42"/>
      <c r="I6" s="42"/>
      <c r="J6" s="42"/>
      <c r="K6" s="43"/>
      <c r="L6" s="43"/>
      <c r="M6" s="70">
        <f t="shared" si="1"/>
        <v>0</v>
      </c>
      <c r="N6" s="42"/>
      <c r="O6" s="42"/>
      <c r="P6" s="44"/>
      <c r="Q6" s="40">
        <v>0.8</v>
      </c>
      <c r="R6" s="40">
        <f t="shared" si="2"/>
        <v>0</v>
      </c>
      <c r="S6" s="42"/>
      <c r="T6" s="42"/>
      <c r="U6" s="42"/>
      <c r="V6" s="42"/>
      <c r="W6" s="42"/>
      <c r="X6" s="42"/>
      <c r="Y6" s="42"/>
      <c r="Z6" s="42"/>
      <c r="AA6" s="42"/>
      <c r="AB6" s="44"/>
      <c r="AC6" s="42"/>
      <c r="AD6" s="42"/>
      <c r="AE6" s="4"/>
    </row>
    <row r="7" spans="1:31">
      <c r="A7" s="39" t="str">
        <f t="shared" si="0"/>
        <v/>
      </c>
      <c r="B7" s="52">
        <f t="shared" si="3"/>
        <v>4</v>
      </c>
      <c r="C7" s="41"/>
      <c r="D7" s="42"/>
      <c r="E7" s="42"/>
      <c r="F7" s="42"/>
      <c r="G7" s="42"/>
      <c r="H7" s="42"/>
      <c r="I7" s="42"/>
      <c r="J7" s="42"/>
      <c r="K7" s="43"/>
      <c r="L7" s="43"/>
      <c r="M7" s="70">
        <f t="shared" si="1"/>
        <v>0</v>
      </c>
      <c r="N7" s="44"/>
      <c r="O7" s="44"/>
      <c r="P7" s="44"/>
      <c r="Q7" s="40">
        <v>0.8</v>
      </c>
      <c r="R7" s="40">
        <f t="shared" si="2"/>
        <v>0</v>
      </c>
      <c r="S7" s="42"/>
      <c r="T7" s="42"/>
      <c r="U7" s="42"/>
      <c r="V7" s="42"/>
      <c r="W7" s="42"/>
      <c r="X7" s="42"/>
      <c r="Y7" s="42"/>
      <c r="Z7" s="42"/>
      <c r="AA7" s="42"/>
      <c r="AB7" s="44"/>
      <c r="AC7" s="42"/>
      <c r="AD7" s="42"/>
      <c r="AE7" s="4"/>
    </row>
    <row r="8" spans="1:31">
      <c r="A8" s="39" t="str">
        <f t="shared" si="0"/>
        <v/>
      </c>
      <c r="B8" s="52">
        <f t="shared" si="3"/>
        <v>5</v>
      </c>
      <c r="C8" s="41"/>
      <c r="D8" s="42"/>
      <c r="E8" s="42"/>
      <c r="F8" s="42"/>
      <c r="G8" s="42"/>
      <c r="H8" s="42"/>
      <c r="I8" s="42"/>
      <c r="J8" s="42"/>
      <c r="K8" s="43"/>
      <c r="L8" s="43"/>
      <c r="M8" s="70">
        <f t="shared" si="1"/>
        <v>0</v>
      </c>
      <c r="N8" s="42"/>
      <c r="O8" s="42"/>
      <c r="P8" s="42"/>
      <c r="Q8" s="40">
        <v>0.8</v>
      </c>
      <c r="R8" s="40">
        <f t="shared" si="2"/>
        <v>0</v>
      </c>
      <c r="S8" s="42"/>
      <c r="T8" s="42"/>
      <c r="U8" s="42"/>
      <c r="V8" s="42"/>
      <c r="W8" s="42"/>
      <c r="X8" s="42"/>
      <c r="Y8" s="42"/>
      <c r="Z8" s="42"/>
      <c r="AA8" s="42"/>
      <c r="AB8" s="44"/>
      <c r="AC8" s="42"/>
      <c r="AD8" s="42"/>
      <c r="AE8" s="4"/>
    </row>
    <row r="9" spans="1:31">
      <c r="A9" s="39" t="str">
        <f t="shared" si="0"/>
        <v/>
      </c>
      <c r="B9" s="52">
        <f t="shared" si="3"/>
        <v>6</v>
      </c>
      <c r="C9" s="41"/>
      <c r="D9" s="42"/>
      <c r="E9" s="42"/>
      <c r="F9" s="42"/>
      <c r="G9" s="42"/>
      <c r="H9" s="42"/>
      <c r="I9" s="42"/>
      <c r="J9" s="42"/>
      <c r="K9" s="43"/>
      <c r="L9" s="43"/>
      <c r="M9" s="70">
        <f t="shared" si="1"/>
        <v>0</v>
      </c>
      <c r="N9" s="42"/>
      <c r="O9" s="42"/>
      <c r="P9" s="44"/>
      <c r="Q9" s="40">
        <v>0.8</v>
      </c>
      <c r="R9" s="40">
        <f t="shared" si="2"/>
        <v>0</v>
      </c>
      <c r="S9" s="42"/>
      <c r="T9" s="42"/>
      <c r="U9" s="42"/>
      <c r="V9" s="42"/>
      <c r="W9" s="42"/>
      <c r="X9" s="42"/>
      <c r="Y9" s="42"/>
      <c r="Z9" s="42"/>
      <c r="AA9" s="42"/>
      <c r="AB9" s="44"/>
      <c r="AC9" s="42"/>
      <c r="AD9" s="42"/>
      <c r="AE9" s="4"/>
    </row>
    <row r="10" spans="1:31">
      <c r="A10" s="39" t="str">
        <f t="shared" si="0"/>
        <v/>
      </c>
      <c r="B10" s="52">
        <f t="shared" si="3"/>
        <v>7</v>
      </c>
      <c r="C10" s="41"/>
      <c r="D10" s="42"/>
      <c r="E10" s="42"/>
      <c r="F10" s="42"/>
      <c r="G10" s="42"/>
      <c r="H10" s="42"/>
      <c r="I10" s="42"/>
      <c r="J10" s="42"/>
      <c r="K10" s="43"/>
      <c r="L10" s="43"/>
      <c r="M10" s="70">
        <f t="shared" si="1"/>
        <v>0</v>
      </c>
      <c r="N10" s="42"/>
      <c r="O10" s="42"/>
      <c r="P10" s="42"/>
      <c r="Q10" s="40">
        <v>0.8</v>
      </c>
      <c r="R10" s="40">
        <f t="shared" si="2"/>
        <v>0</v>
      </c>
      <c r="S10" s="42"/>
      <c r="T10" s="42"/>
      <c r="U10" s="42"/>
      <c r="V10" s="42"/>
      <c r="W10" s="42"/>
      <c r="X10" s="42"/>
      <c r="Y10" s="42"/>
      <c r="Z10" s="42"/>
      <c r="AA10" s="42"/>
      <c r="AB10" s="44"/>
      <c r="AC10" s="42"/>
      <c r="AD10" s="42"/>
      <c r="AE10" s="4"/>
    </row>
    <row r="11" spans="1:31">
      <c r="A11" s="39" t="str">
        <f t="shared" si="0"/>
        <v/>
      </c>
      <c r="B11" s="52">
        <f t="shared" si="3"/>
        <v>8</v>
      </c>
      <c r="C11" s="41"/>
      <c r="D11" s="42"/>
      <c r="E11" s="42"/>
      <c r="F11" s="42"/>
      <c r="G11" s="42"/>
      <c r="H11" s="42"/>
      <c r="I11" s="42"/>
      <c r="J11" s="42"/>
      <c r="K11" s="43"/>
      <c r="L11" s="43"/>
      <c r="M11" s="70">
        <f t="shared" si="1"/>
        <v>0</v>
      </c>
      <c r="N11" s="42"/>
      <c r="O11" s="42"/>
      <c r="P11" s="42"/>
      <c r="Q11" s="40">
        <v>0.8</v>
      </c>
      <c r="R11" s="40">
        <f t="shared" si="2"/>
        <v>0</v>
      </c>
      <c r="S11" s="42"/>
      <c r="T11" s="42"/>
      <c r="U11" s="42"/>
      <c r="V11" s="42"/>
      <c r="W11" s="42"/>
      <c r="X11" s="42"/>
      <c r="Y11" s="42"/>
      <c r="Z11" s="42"/>
      <c r="AA11" s="42"/>
      <c r="AB11" s="44"/>
      <c r="AC11" s="42"/>
      <c r="AD11" s="42"/>
      <c r="AE11" s="4"/>
    </row>
    <row r="12" spans="1:31">
      <c r="A12" s="39" t="str">
        <f t="shared" si="0"/>
        <v/>
      </c>
      <c r="B12" s="52">
        <f t="shared" si="3"/>
        <v>9</v>
      </c>
      <c r="C12" s="41"/>
      <c r="D12" s="42"/>
      <c r="E12" s="42"/>
      <c r="F12" s="42"/>
      <c r="G12" s="42"/>
      <c r="H12" s="42"/>
      <c r="I12" s="42"/>
      <c r="J12" s="42"/>
      <c r="K12" s="43"/>
      <c r="L12" s="43"/>
      <c r="M12" s="70">
        <f t="shared" si="1"/>
        <v>0</v>
      </c>
      <c r="N12" s="42"/>
      <c r="O12" s="42"/>
      <c r="P12" s="42"/>
      <c r="Q12" s="40">
        <v>0.8</v>
      </c>
      <c r="R12" s="40">
        <f t="shared" si="2"/>
        <v>0</v>
      </c>
      <c r="S12" s="42"/>
      <c r="T12" s="42"/>
      <c r="U12" s="42"/>
      <c r="V12" s="42"/>
      <c r="W12" s="42"/>
      <c r="X12" s="42"/>
      <c r="Y12" s="42"/>
      <c r="Z12" s="42"/>
      <c r="AA12" s="42"/>
      <c r="AB12" s="44"/>
      <c r="AC12" s="42"/>
      <c r="AD12" s="42"/>
      <c r="AE12" s="4"/>
    </row>
    <row r="13" spans="1:31">
      <c r="A13" s="39" t="str">
        <f t="shared" si="0"/>
        <v/>
      </c>
      <c r="B13" s="52">
        <f t="shared" si="3"/>
        <v>10</v>
      </c>
      <c r="C13" s="41"/>
      <c r="D13" s="42"/>
      <c r="E13" s="42"/>
      <c r="F13" s="42"/>
      <c r="G13" s="42"/>
      <c r="H13" s="42"/>
      <c r="I13" s="42"/>
      <c r="J13" s="42"/>
      <c r="K13" s="43"/>
      <c r="L13" s="43"/>
      <c r="M13" s="70">
        <f t="shared" si="1"/>
        <v>0</v>
      </c>
      <c r="N13" s="42"/>
      <c r="O13" s="42"/>
      <c r="P13" s="42"/>
      <c r="Q13" s="40">
        <v>0.8</v>
      </c>
      <c r="R13" s="40">
        <f t="shared" si="2"/>
        <v>0</v>
      </c>
      <c r="S13" s="42"/>
      <c r="T13" s="42"/>
      <c r="U13" s="42"/>
      <c r="V13" s="42"/>
      <c r="W13" s="42"/>
      <c r="X13" s="42"/>
      <c r="Y13" s="42"/>
      <c r="Z13" s="42"/>
      <c r="AA13" s="42"/>
      <c r="AB13" s="44"/>
      <c r="AC13" s="42"/>
      <c r="AD13" s="42"/>
      <c r="AE13" s="4"/>
    </row>
    <row r="14" spans="1:31">
      <c r="A14" s="39" t="str">
        <f t="shared" si="0"/>
        <v/>
      </c>
      <c r="B14" s="52">
        <f t="shared" si="3"/>
        <v>11</v>
      </c>
      <c r="C14" s="41"/>
      <c r="D14" s="42"/>
      <c r="E14" s="42"/>
      <c r="F14" s="42"/>
      <c r="G14" s="42"/>
      <c r="H14" s="42"/>
      <c r="I14" s="42"/>
      <c r="J14" s="42"/>
      <c r="K14" s="43"/>
      <c r="L14" s="43"/>
      <c r="M14" s="70">
        <f t="shared" si="1"/>
        <v>0</v>
      </c>
      <c r="N14" s="42"/>
      <c r="O14" s="42"/>
      <c r="P14" s="42"/>
      <c r="Q14" s="40">
        <v>0.8</v>
      </c>
      <c r="R14" s="40">
        <f t="shared" si="2"/>
        <v>0</v>
      </c>
      <c r="S14" s="42"/>
      <c r="T14" s="42"/>
      <c r="U14" s="42"/>
      <c r="V14" s="42"/>
      <c r="W14" s="42"/>
      <c r="X14" s="42"/>
      <c r="Y14" s="42"/>
      <c r="Z14" s="42"/>
      <c r="AA14" s="42"/>
      <c r="AB14" s="44"/>
      <c r="AC14" s="42"/>
      <c r="AD14" s="42"/>
      <c r="AE14" s="4"/>
    </row>
    <row r="15" spans="1:31">
      <c r="A15" s="39" t="str">
        <f t="shared" si="0"/>
        <v/>
      </c>
      <c r="B15" s="52">
        <f t="shared" si="3"/>
        <v>12</v>
      </c>
      <c r="C15" s="41"/>
      <c r="D15" s="42"/>
      <c r="E15" s="42"/>
      <c r="F15" s="42"/>
      <c r="G15" s="42"/>
      <c r="H15" s="42"/>
      <c r="I15" s="42"/>
      <c r="J15" s="42"/>
      <c r="K15" s="43"/>
      <c r="L15" s="43"/>
      <c r="M15" s="70">
        <f t="shared" si="1"/>
        <v>0</v>
      </c>
      <c r="N15" s="42"/>
      <c r="O15" s="42"/>
      <c r="P15" s="42"/>
      <c r="Q15" s="40">
        <v>0.8</v>
      </c>
      <c r="R15" s="40">
        <f t="shared" si="2"/>
        <v>0</v>
      </c>
      <c r="S15" s="42"/>
      <c r="T15" s="42"/>
      <c r="U15" s="42"/>
      <c r="V15" s="42"/>
      <c r="W15" s="42"/>
      <c r="X15" s="42"/>
      <c r="Y15" s="42"/>
      <c r="Z15" s="42"/>
      <c r="AA15" s="42"/>
      <c r="AB15" s="44"/>
      <c r="AC15" s="42"/>
      <c r="AD15" s="42"/>
      <c r="AE15" s="4"/>
    </row>
    <row r="16" spans="1:31">
      <c r="A16" s="39" t="str">
        <f t="shared" ref="A16" si="4">I16&amp;J16&amp;D16&amp;C16&amp;K16</f>
        <v/>
      </c>
      <c r="B16" s="52">
        <f t="shared" si="3"/>
        <v>13</v>
      </c>
      <c r="C16" s="41"/>
      <c r="D16" s="42"/>
      <c r="E16" s="42"/>
      <c r="F16" s="42"/>
      <c r="G16" s="42"/>
      <c r="H16" s="42"/>
      <c r="I16" s="42"/>
      <c r="J16" s="42"/>
      <c r="K16" s="43"/>
      <c r="L16" s="43"/>
      <c r="M16" s="70">
        <f t="shared" si="1"/>
        <v>0</v>
      </c>
      <c r="N16" s="42"/>
      <c r="O16" s="42"/>
      <c r="P16" s="42"/>
      <c r="Q16" s="40">
        <v>0.8</v>
      </c>
      <c r="R16" s="40">
        <f t="shared" si="2"/>
        <v>0</v>
      </c>
      <c r="S16" s="42"/>
      <c r="T16" s="42"/>
      <c r="U16" s="42"/>
      <c r="V16" s="42"/>
      <c r="W16" s="42"/>
      <c r="X16" s="42"/>
      <c r="Y16" s="42"/>
      <c r="Z16" s="42"/>
      <c r="AA16" s="42"/>
      <c r="AB16" s="44"/>
      <c r="AC16" s="42"/>
      <c r="AD16" s="42"/>
      <c r="AE16" s="4"/>
    </row>
    <row r="17" spans="9:9">
      <c r="I17" s="6"/>
    </row>
    <row r="18" spans="9:9">
      <c r="I18" s="6"/>
    </row>
    <row r="19" spans="9:9">
      <c r="I19" s="6"/>
    </row>
    <row r="20" spans="9:9">
      <c r="I20" s="6"/>
    </row>
    <row r="21" spans="9:9">
      <c r="I21" s="6"/>
    </row>
    <row r="22" spans="9:9">
      <c r="I22" s="6"/>
    </row>
    <row r="23" spans="9:9">
      <c r="I23" s="6"/>
    </row>
    <row r="24" spans="9:9">
      <c r="I24" s="6"/>
    </row>
    <row r="25" spans="9:9">
      <c r="I25" s="6"/>
    </row>
    <row r="26" spans="9:9">
      <c r="I26" s="6"/>
    </row>
    <row r="27" spans="9:9">
      <c r="I27" s="6"/>
    </row>
    <row r="28" spans="9:9">
      <c r="I28" s="6"/>
    </row>
    <row r="29" spans="9:9">
      <c r="I29" s="6"/>
    </row>
    <row r="30" spans="9:9">
      <c r="I30" s="6"/>
    </row>
    <row r="31" spans="9:9">
      <c r="I31" s="6"/>
    </row>
    <row r="32" spans="9:9">
      <c r="I32" s="6"/>
    </row>
    <row r="33" spans="9:9">
      <c r="I33" s="6"/>
    </row>
    <row r="34" spans="9:9">
      <c r="I34" s="6"/>
    </row>
    <row r="35" spans="9:9">
      <c r="I35" s="6"/>
    </row>
    <row r="36" spans="9:9">
      <c r="I36" s="6"/>
    </row>
    <row r="37" spans="9:9">
      <c r="I37" s="6"/>
    </row>
  </sheetData>
  <autoFilter ref="A3:AE3" xr:uid="{63F775C6-0A00-43F8-B1B9-FC686A527A56}"/>
  <mergeCells count="5">
    <mergeCell ref="A1:M1"/>
    <mergeCell ref="N1:O1"/>
    <mergeCell ref="P1:R1"/>
    <mergeCell ref="S1:Y1"/>
    <mergeCell ref="AA1:AB1"/>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6FC00-BC28-4207-BA40-8FC9F25CE34A}">
  <sheetPr codeName="Sheet6">
    <tabColor theme="6" tint="0.89999084444715716"/>
  </sheetPr>
  <dimension ref="A1:BE16"/>
  <sheetViews>
    <sheetView zoomScale="70" zoomScaleNormal="70" workbookViewId="0">
      <selection sqref="A1:Q1"/>
    </sheetView>
  </sheetViews>
  <sheetFormatPr defaultRowHeight="15" outlineLevelRow="1"/>
  <cols>
    <col min="1" max="1" width="43.140625" customWidth="1"/>
    <col min="2" max="2" width="19.140625" customWidth="1"/>
    <col min="3" max="3" width="19.5703125" customWidth="1"/>
    <col min="4" max="4" width="13.28515625" customWidth="1"/>
    <col min="5" max="6" width="14" customWidth="1"/>
    <col min="7" max="7" width="9.7109375" customWidth="1"/>
    <col min="8" max="8" width="13.5703125" customWidth="1"/>
    <col min="9" max="9" width="15.5703125" customWidth="1"/>
    <col min="10" max="10" width="32.85546875" customWidth="1"/>
    <col min="11" max="11" width="16.28515625" customWidth="1"/>
    <col min="12" max="12" width="17" customWidth="1"/>
    <col min="13" max="13" width="35.85546875" customWidth="1"/>
    <col min="14" max="14" width="17" customWidth="1"/>
    <col min="15" max="15" width="14.85546875" customWidth="1"/>
    <col min="16" max="16" width="17.28515625" customWidth="1"/>
    <col min="17" max="17" width="15.5703125" customWidth="1"/>
    <col min="18" max="18" width="13.28515625" style="1" customWidth="1"/>
    <col min="19" max="19" width="10.85546875" customWidth="1"/>
    <col min="20" max="20" width="19" customWidth="1"/>
    <col min="21" max="22" width="14.5703125" customWidth="1"/>
    <col min="23" max="23" width="27.5703125" style="2" customWidth="1"/>
    <col min="24" max="24" width="15" customWidth="1"/>
    <col min="25" max="25" width="12.5703125" customWidth="1"/>
    <col min="26" max="26" width="11.85546875" customWidth="1"/>
    <col min="27" max="27" width="13.28515625" customWidth="1"/>
    <col min="28" max="28" width="15.85546875" customWidth="1"/>
    <col min="29" max="29" width="12.7109375" customWidth="1"/>
    <col min="30" max="30" width="15" customWidth="1"/>
    <col min="31" max="31" width="21.7109375" style="3" customWidth="1"/>
    <col min="32" max="32" width="21.28515625" customWidth="1"/>
    <col min="33" max="33" width="17.5703125" customWidth="1"/>
    <col min="34" max="34" width="16" customWidth="1"/>
    <col min="35" max="35" width="17" customWidth="1"/>
    <col min="36" max="36" width="14.5703125" style="1" customWidth="1"/>
    <col min="37" max="38" width="14.5703125" customWidth="1"/>
    <col min="39" max="40" width="21.28515625" customWidth="1"/>
    <col min="41" max="41" width="14.5703125" style="3" customWidth="1"/>
    <col min="42" max="42" width="39" customWidth="1"/>
    <col min="43" max="48" width="15.5703125" customWidth="1"/>
    <col min="49" max="49" width="24.5703125" customWidth="1"/>
    <col min="50" max="50" width="31" customWidth="1"/>
    <col min="51" max="51" width="33.28515625" customWidth="1"/>
    <col min="52" max="54" width="36.5703125" customWidth="1"/>
    <col min="55" max="55" width="15.28515625" customWidth="1"/>
    <col min="56" max="56" width="19" customWidth="1"/>
    <col min="57" max="57" width="27.5703125" customWidth="1"/>
  </cols>
  <sheetData>
    <row r="1" spans="1:57" s="77" customFormat="1" ht="31.5" customHeight="1" thickBot="1">
      <c r="A1" s="211" t="s">
        <v>36</v>
      </c>
      <c r="B1" s="211"/>
      <c r="C1" s="211"/>
      <c r="D1" s="211"/>
      <c r="E1" s="211"/>
      <c r="F1" s="211"/>
      <c r="G1" s="211"/>
      <c r="H1" s="211"/>
      <c r="I1" s="211"/>
      <c r="J1" s="211"/>
      <c r="K1" s="211"/>
      <c r="L1" s="211"/>
      <c r="M1" s="211"/>
      <c r="N1" s="211"/>
      <c r="O1" s="211"/>
      <c r="P1" s="211"/>
      <c r="Q1" s="212"/>
      <c r="R1" s="215" t="s">
        <v>37</v>
      </c>
      <c r="S1" s="216"/>
      <c r="T1" s="217"/>
      <c r="U1" s="215" t="s">
        <v>38</v>
      </c>
      <c r="V1" s="216"/>
      <c r="W1" s="217"/>
      <c r="X1" s="215" t="s">
        <v>39</v>
      </c>
      <c r="Y1" s="216"/>
      <c r="Z1" s="216"/>
      <c r="AA1" s="216"/>
      <c r="AB1" s="216"/>
      <c r="AC1" s="216"/>
      <c r="AD1" s="216"/>
      <c r="AE1" s="217"/>
      <c r="AF1" s="75"/>
      <c r="AG1" s="215" t="s">
        <v>40</v>
      </c>
      <c r="AH1" s="216"/>
      <c r="AI1" s="217"/>
      <c r="AJ1" s="215" t="s">
        <v>41</v>
      </c>
      <c r="AK1" s="216"/>
      <c r="AL1" s="216"/>
      <c r="AM1" s="216"/>
      <c r="AN1" s="216"/>
      <c r="AO1" s="217"/>
      <c r="AP1" s="215" t="s">
        <v>42</v>
      </c>
      <c r="AQ1" s="216"/>
      <c r="AR1" s="216"/>
      <c r="AS1" s="216"/>
      <c r="AT1" s="216"/>
      <c r="AU1" s="216"/>
      <c r="AV1" s="216"/>
      <c r="AW1" s="216"/>
      <c r="AX1" s="217"/>
      <c r="AY1" s="213" t="s">
        <v>172</v>
      </c>
      <c r="AZ1" s="214"/>
      <c r="BA1" s="214"/>
      <c r="BB1" s="218"/>
    </row>
    <row r="2" spans="1:57" s="77" customFormat="1" ht="19.5" outlineLevel="1" thickBot="1">
      <c r="A2" s="78"/>
      <c r="B2" s="121" t="str">
        <f>IF(COUNTA(B4:B1048576)='Raw input'!B2,"",IF(COUNTA(B4:B1048576)&lt;'Raw input'!B2,"Drag all formula further","Remove extra rows"))</f>
        <v/>
      </c>
      <c r="C2" s="73"/>
      <c r="D2" s="73"/>
      <c r="E2" s="73"/>
      <c r="F2" s="73"/>
      <c r="G2" s="73"/>
      <c r="H2" s="73"/>
      <c r="I2" s="73"/>
      <c r="J2" s="73"/>
      <c r="K2" s="73"/>
      <c r="L2" s="73"/>
      <c r="M2" s="73"/>
      <c r="N2" s="73"/>
      <c r="O2" s="73"/>
      <c r="P2" s="73"/>
      <c r="Q2" s="74"/>
      <c r="R2" s="79"/>
      <c r="S2" s="79"/>
      <c r="T2" s="80"/>
      <c r="U2" s="81"/>
      <c r="V2" s="81"/>
      <c r="W2" s="81">
        <f>SUM(W4:W1048576)</f>
        <v>0</v>
      </c>
      <c r="X2" s="82"/>
      <c r="Y2" s="79"/>
      <c r="Z2" s="79"/>
      <c r="AA2" s="79"/>
      <c r="AB2" s="79"/>
      <c r="AC2" s="79"/>
      <c r="AD2" s="79"/>
      <c r="AE2" s="80"/>
      <c r="AF2" s="83"/>
      <c r="AG2" s="84"/>
      <c r="AH2" s="85"/>
      <c r="AI2" s="86"/>
      <c r="AJ2" s="82"/>
      <c r="AK2" s="79"/>
      <c r="AL2" s="79"/>
      <c r="AM2" s="79"/>
      <c r="AN2" s="79"/>
      <c r="AO2" s="80"/>
      <c r="AP2" s="79"/>
      <c r="AQ2" s="219" t="s">
        <v>180</v>
      </c>
      <c r="AR2" s="221"/>
      <c r="AS2" s="222"/>
      <c r="AT2" s="221" t="s">
        <v>181</v>
      </c>
      <c r="AU2" s="221"/>
      <c r="AV2" s="220"/>
      <c r="AW2" s="219" t="s">
        <v>182</v>
      </c>
      <c r="AX2" s="220"/>
      <c r="AY2" s="87"/>
      <c r="AZ2" s="88"/>
      <c r="BA2" s="88"/>
      <c r="BB2" s="88"/>
    </row>
    <row r="3" spans="1:57" s="93" customFormat="1" ht="45">
      <c r="A3" s="89" t="s">
        <v>128</v>
      </c>
      <c r="B3" s="89" t="s">
        <v>175</v>
      </c>
      <c r="C3" s="89" t="s">
        <v>130</v>
      </c>
      <c r="D3" s="89" t="s">
        <v>131</v>
      </c>
      <c r="E3" s="89" t="s">
        <v>132</v>
      </c>
      <c r="F3" s="89" t="s">
        <v>133</v>
      </c>
      <c r="G3" s="89" t="s">
        <v>134</v>
      </c>
      <c r="H3" s="89" t="s">
        <v>135</v>
      </c>
      <c r="I3" s="89" t="s">
        <v>136</v>
      </c>
      <c r="J3" s="89" t="s">
        <v>137</v>
      </c>
      <c r="K3" s="89" t="s">
        <v>138</v>
      </c>
      <c r="L3" s="89" t="s">
        <v>139</v>
      </c>
      <c r="M3" s="89" t="s">
        <v>140</v>
      </c>
      <c r="N3" s="89" t="s">
        <v>141</v>
      </c>
      <c r="O3" s="89" t="s">
        <v>142</v>
      </c>
      <c r="P3" s="89" t="s">
        <v>143</v>
      </c>
      <c r="Q3" s="89" t="s">
        <v>144</v>
      </c>
      <c r="R3" s="90" t="s">
        <v>145</v>
      </c>
      <c r="S3" s="90" t="s">
        <v>146</v>
      </c>
      <c r="T3" s="90" t="s">
        <v>147</v>
      </c>
      <c r="U3" s="90" t="s">
        <v>148</v>
      </c>
      <c r="V3" s="90" t="s">
        <v>149</v>
      </c>
      <c r="W3" s="90" t="s">
        <v>150</v>
      </c>
      <c r="X3" s="90" t="s">
        <v>151</v>
      </c>
      <c r="Y3" s="90" t="s">
        <v>152</v>
      </c>
      <c r="Z3" s="90" t="s">
        <v>153</v>
      </c>
      <c r="AA3" s="90" t="s">
        <v>154</v>
      </c>
      <c r="AB3" s="90" t="s">
        <v>155</v>
      </c>
      <c r="AC3" s="90" t="s">
        <v>156</v>
      </c>
      <c r="AD3" s="90" t="s">
        <v>157</v>
      </c>
      <c r="AE3" s="90" t="s">
        <v>158</v>
      </c>
      <c r="AF3" s="90" t="s">
        <v>159</v>
      </c>
      <c r="AG3" s="90" t="s">
        <v>160</v>
      </c>
      <c r="AH3" s="90" t="s">
        <v>161</v>
      </c>
      <c r="AI3" s="90" t="s">
        <v>162</v>
      </c>
      <c r="AJ3" s="90" t="s">
        <v>163</v>
      </c>
      <c r="AK3" s="90" t="s">
        <v>164</v>
      </c>
      <c r="AL3" s="90" t="s">
        <v>165</v>
      </c>
      <c r="AM3" s="90" t="s">
        <v>166</v>
      </c>
      <c r="AN3" s="90" t="s">
        <v>167</v>
      </c>
      <c r="AO3" s="91" t="s">
        <v>168</v>
      </c>
      <c r="AP3" s="92" t="s">
        <v>169</v>
      </c>
      <c r="AQ3" s="92" t="s">
        <v>145</v>
      </c>
      <c r="AR3" s="92" t="s">
        <v>146</v>
      </c>
      <c r="AS3" s="92" t="s">
        <v>147</v>
      </c>
      <c r="AT3" s="92" t="s">
        <v>160</v>
      </c>
      <c r="AU3" s="92" t="s">
        <v>161</v>
      </c>
      <c r="AV3" s="92" t="s">
        <v>162</v>
      </c>
      <c r="AW3" s="92" t="s">
        <v>170</v>
      </c>
      <c r="AX3" s="92" t="s">
        <v>171</v>
      </c>
      <c r="AY3" s="90" t="s">
        <v>173</v>
      </c>
      <c r="AZ3" s="90" t="s">
        <v>183</v>
      </c>
      <c r="BA3" s="90" t="s">
        <v>184</v>
      </c>
      <c r="BB3" s="90" t="s">
        <v>177</v>
      </c>
      <c r="BC3" s="90" t="s">
        <v>178</v>
      </c>
      <c r="BD3" s="90" t="s">
        <v>185</v>
      </c>
      <c r="BE3" s="90" t="s">
        <v>69</v>
      </c>
    </row>
    <row r="4" spans="1:57">
      <c r="A4" s="39" t="str">
        <f>'Raw input'!A4</f>
        <v/>
      </c>
      <c r="B4" s="53">
        <f>'Raw input'!B4</f>
        <v>1</v>
      </c>
      <c r="C4" s="45">
        <f>'Raw input'!C4</f>
        <v>0</v>
      </c>
      <c r="D4" s="46">
        <f>'Raw input'!D4</f>
        <v>0</v>
      </c>
      <c r="E4" s="46">
        <f>'Raw input'!E4</f>
        <v>0</v>
      </c>
      <c r="F4" s="46">
        <f>'Raw input'!F4</f>
        <v>0</v>
      </c>
      <c r="G4" s="46">
        <f>'Raw input'!G4</f>
        <v>0</v>
      </c>
      <c r="H4" s="46">
        <f>'Raw input'!H4</f>
        <v>0</v>
      </c>
      <c r="I4" s="46">
        <f>'Raw input'!I4</f>
        <v>0</v>
      </c>
      <c r="J4" s="52" t="str">
        <f t="shared" ref="J4:J9" si="0">IFERROR(INDEX(Union_Airports_name,MATCH(I4,Union_Airports_icao_code,0),1),"")</f>
        <v/>
      </c>
      <c r="K4" s="52" t="str">
        <f t="shared" ref="K4:K9" si="1">IFERROR(INDEX(Union_Airports_Country,MATCH(I4,Union_Airports_icao_code,0),1),"")</f>
        <v/>
      </c>
      <c r="L4" s="46">
        <f>'Raw input'!J4</f>
        <v>0</v>
      </c>
      <c r="M4" s="52" t="str">
        <f t="shared" ref="M4:M9" si="2">IFERROR(INDEX(Union_Airports_name,MATCH(L4,Union_Airports_icao_code,0),1),"")</f>
        <v/>
      </c>
      <c r="N4" s="52" t="str">
        <f t="shared" ref="N4:N9" si="3">IFERROR(INDEX(Union_Airports_Country,MATCH(L4,Union_Airports_icao_code,0),1),"")</f>
        <v/>
      </c>
      <c r="O4" s="47">
        <f>'Raw input'!K4</f>
        <v>0</v>
      </c>
      <c r="P4" s="47">
        <f>'Raw input'!L4</f>
        <v>0</v>
      </c>
      <c r="Q4" s="70">
        <f>MOD(P4-O4,1)*24</f>
        <v>0</v>
      </c>
      <c r="R4" s="46">
        <f>'Raw input'!N4</f>
        <v>0</v>
      </c>
      <c r="S4" s="46">
        <f>'Raw input'!O4</f>
        <v>0</v>
      </c>
      <c r="T4" s="52">
        <f t="shared" ref="T4:T9" si="4">SUM(R4,S4)</f>
        <v>0</v>
      </c>
      <c r="U4" s="48">
        <f>'Raw input'!P4</f>
        <v>0</v>
      </c>
      <c r="V4" s="40">
        <f>'Raw input'!Q4</f>
        <v>0.8</v>
      </c>
      <c r="W4" s="71">
        <f>'Raw input'!R4</f>
        <v>0</v>
      </c>
      <c r="X4" s="46">
        <f>'Raw input'!S4</f>
        <v>0</v>
      </c>
      <c r="Y4" s="46">
        <f>'Raw input'!T4</f>
        <v>0</v>
      </c>
      <c r="Z4" s="46">
        <f>'Raw input'!U4</f>
        <v>0</v>
      </c>
      <c r="AA4" s="46">
        <f>'Raw input'!V4</f>
        <v>0</v>
      </c>
      <c r="AB4" s="46">
        <f>'Raw input'!W4</f>
        <v>0</v>
      </c>
      <c r="AC4" s="46">
        <f>'Raw input'!X4</f>
        <v>0</v>
      </c>
      <c r="AD4" s="46">
        <f>'Raw input'!Y4</f>
        <v>0</v>
      </c>
      <c r="AE4" s="52">
        <f t="shared" ref="AE4:AE9" si="5">SUM(X4:AD4)</f>
        <v>0</v>
      </c>
      <c r="AF4" s="46">
        <f>'Raw input'!Z4</f>
        <v>0</v>
      </c>
      <c r="AG4" s="46">
        <f>'Raw input'!AA4</f>
        <v>0</v>
      </c>
      <c r="AH4" s="48">
        <f>'Raw input'!AB4</f>
        <v>0</v>
      </c>
      <c r="AI4" s="52">
        <f t="shared" ref="AI4:AI9" si="6">AG4-AH4</f>
        <v>0</v>
      </c>
      <c r="AJ4" s="52" t="str">
        <f t="shared" ref="AJ4:AJ9" si="7">IFERROR(INDEX(Union_Airports_Scope,MATCH(I4,Union_Airports_icao_code,0),1),"")</f>
        <v/>
      </c>
      <c r="AK4" s="52" t="str">
        <f t="shared" ref="AK4:AK9" si="8">IFERROR(INDEX(Union_Airports_Scope,MATCH(L4,Union_Airports_icao_code,0),1),"")</f>
        <v/>
      </c>
      <c r="AL4" s="52" t="str">
        <f>IF(I4&lt;&gt;L4,IF(AND(YEAR(C4)=Reporting_Year,F4=Operator_Call_Sign),IF(ISNUMBER(MATCH(H4, 'AO assumptions'!$C$8:$C$16, 0)),H4,"Yes"),"No"),"CIRC")</f>
        <v>CIRC</v>
      </c>
      <c r="AM4" s="52" t="str" cm="1">
        <f t="array" aca="1" ref="AM4" ca="1">IF(AND(AL4="Yes",ISNUMBER(MATCH(_xlfn.CONCAT(I4,"-",L4),Exemption_Routes_as_per_Article_5_3,0))),IF(AND(C4&gt;=_xlfn.XLOOKUP(_xlfn.CONCAT(I4,"-",L4),Exemption_Routes_as_per_Article_5_3,Exemption_start_date,0),C4&lt;=_xlfn.XLOOKUP(_xlfn.CONCAT(I4,"-",L4),Exemption_Routes_as_per_Article_5_3,Exemption_end_date,0)),"Yes","No"),"No")</f>
        <v>No</v>
      </c>
      <c r="AN4" s="52" t="str">
        <f t="shared" ref="AN4:AN9" ca="1" si="9">IF(AND(AJ4="Yes",AL4="Yes",AM4="No"),"Yes","No")</f>
        <v>No</v>
      </c>
      <c r="AO4" s="52" t="str">
        <f ca="1">IFERROR(IF(AND(AN4="Yes", VLOOKUP(I4, 'AO Reporting Template'!B:G, 6, FALSE) &lt;&gt; 0), "Yes", ""), "")</f>
        <v/>
      </c>
      <c r="AP4" s="49">
        <f>'Raw input'!AC4</f>
        <v>0</v>
      </c>
      <c r="AQ4" s="49" t="str" cm="1">
        <f t="array" aca="1" ref="AQ4" ca="1">IFERROR(IF(AO4="","",_xlfn.XLOOKUP($AP4,Unique_ID,Taxi_Fuel_tonnes)),"")</f>
        <v/>
      </c>
      <c r="AR4" s="49" t="str" cm="1">
        <f t="array" aca="1" ref="AR4" ca="1">IFERROR(IF(AO4="","",_xlfn.XLOOKUP($AP4,Unique_ID,Trip_Fuel_tonnes)),"")</f>
        <v/>
      </c>
      <c r="AS4" s="71" t="str" cm="1">
        <f t="array" aca="1" ref="AS4" ca="1">IFERROR(IF(AO4="","",_xlfn.XLOOKUP($AP4,Unique_ID,Aviation_Fuel_Required__tonnes)),"")</f>
        <v/>
      </c>
      <c r="AT4" s="49" t="str" cm="1">
        <f t="array" aca="1" ref="AT4" ca="1">IFERROR(IF(AO4="","",_xlfn.XLOOKUP($AP4,Unique_ID,Block_Off_tonnes)),"")</f>
        <v/>
      </c>
      <c r="AU4" s="49" t="str" cm="1">
        <f t="array" aca="1" ref="AU4" ca="1">IFERROR(IF(AO4="","",_xlfn.XLOOKUP($AP4,Unique_ID,Block_On_tonnes)),"")</f>
        <v/>
      </c>
      <c r="AV4" s="71" t="str" cm="1">
        <f t="array" aca="1" ref="AV4" ca="1">IFERROR(IF(AO4="","",_xlfn.XLOOKUP($AP4,Unique_ID,Actual_Consumption_tonnes)),"")</f>
        <v/>
      </c>
      <c r="AW4" s="52" t="str">
        <f ca="1">IFERROR(IF(AO4="","",AS4-AV4),"Missing information")</f>
        <v/>
      </c>
      <c r="AX4" s="52" t="str" cm="1">
        <f t="array" aca="1" ref="AX4" ca="1">IFERROR(IF(AO4="","",_xlfn.XLOOKUP($AP4,Unique_ID,Total_tanked_quantity_justified_tonnes)),"Missing information")</f>
        <v/>
      </c>
      <c r="AY4" s="52" t="str">
        <f ca="1">IF(AO4="Yes", IF(BC4="No", AX4-AE4+AW4, "Missing information"), "")</f>
        <v/>
      </c>
      <c r="AZ4" s="49"/>
      <c r="BA4" s="49"/>
      <c r="BB4" s="49" t="str">
        <f>'Raw input'!AD4</f>
        <v>Name of the document or link?</v>
      </c>
      <c r="BC4" s="51" t="str">
        <f ca="1">IF(OR(AND(AN4="Yes",OR(R4="",R4=0,S4="",S4=0,AE4="0")),AND(AN4="Yes",AO4="Yes",OR(AQ4="",AQ4=0,AR4="",AR4=0,AT4="0",AT4="",AU4=0,AU4=""))),"Yes","No")</f>
        <v>No</v>
      </c>
      <c r="BD4" s="50"/>
      <c r="BE4" s="50"/>
    </row>
    <row r="5" spans="1:57">
      <c r="A5" s="39" t="str">
        <f>'Raw input'!A5</f>
        <v/>
      </c>
      <c r="B5" s="53">
        <f>'Raw input'!B5</f>
        <v>2</v>
      </c>
      <c r="C5" s="45">
        <f>'Raw input'!C5</f>
        <v>0</v>
      </c>
      <c r="D5" s="46">
        <f>'Raw input'!D5</f>
        <v>0</v>
      </c>
      <c r="E5" s="46">
        <f>'Raw input'!E5</f>
        <v>0</v>
      </c>
      <c r="F5" s="46">
        <f>'Raw input'!F5</f>
        <v>0</v>
      </c>
      <c r="G5" s="46">
        <f>'Raw input'!G5</f>
        <v>0</v>
      </c>
      <c r="H5" s="46">
        <f>'Raw input'!H5</f>
        <v>0</v>
      </c>
      <c r="I5" s="46">
        <f>'Raw input'!I5</f>
        <v>0</v>
      </c>
      <c r="J5" s="52" t="str">
        <f t="shared" si="0"/>
        <v/>
      </c>
      <c r="K5" s="52" t="str">
        <f t="shared" si="1"/>
        <v/>
      </c>
      <c r="L5" s="46">
        <f>'Raw input'!J5</f>
        <v>0</v>
      </c>
      <c r="M5" s="52" t="str">
        <f t="shared" si="2"/>
        <v/>
      </c>
      <c r="N5" s="52" t="str">
        <f t="shared" si="3"/>
        <v/>
      </c>
      <c r="O5" s="47">
        <f>'Raw input'!K5</f>
        <v>0</v>
      </c>
      <c r="P5" s="47">
        <f>'Raw input'!L5</f>
        <v>0</v>
      </c>
      <c r="Q5" s="70">
        <f t="shared" ref="Q5:Q16" si="10">MOD(P5-O5,1)*24</f>
        <v>0</v>
      </c>
      <c r="R5" s="46">
        <f>'Raw input'!N5</f>
        <v>0</v>
      </c>
      <c r="S5" s="46">
        <f>'Raw input'!O5</f>
        <v>0</v>
      </c>
      <c r="T5" s="52">
        <f t="shared" si="4"/>
        <v>0</v>
      </c>
      <c r="U5" s="48">
        <f>'Raw input'!P5</f>
        <v>0</v>
      </c>
      <c r="V5" s="40">
        <f>'Raw input'!Q5</f>
        <v>0.8</v>
      </c>
      <c r="W5" s="71">
        <f>'Raw input'!R5</f>
        <v>0</v>
      </c>
      <c r="X5" s="46">
        <f>'Raw input'!S5</f>
        <v>0</v>
      </c>
      <c r="Y5" s="46">
        <f>'Raw input'!T5</f>
        <v>0</v>
      </c>
      <c r="Z5" s="46">
        <f>'Raw input'!U5</f>
        <v>0</v>
      </c>
      <c r="AA5" s="46">
        <f>'Raw input'!V5</f>
        <v>0</v>
      </c>
      <c r="AB5" s="46">
        <f>'Raw input'!W5</f>
        <v>0</v>
      </c>
      <c r="AC5" s="46">
        <f>'Raw input'!X5</f>
        <v>0</v>
      </c>
      <c r="AD5" s="46">
        <f>'Raw input'!Y5</f>
        <v>0</v>
      </c>
      <c r="AE5" s="52">
        <f t="shared" si="5"/>
        <v>0</v>
      </c>
      <c r="AF5" s="46">
        <f>'Raw input'!Z5</f>
        <v>0</v>
      </c>
      <c r="AG5" s="46">
        <f>'Raw input'!AA5</f>
        <v>0</v>
      </c>
      <c r="AH5" s="48">
        <f>'Raw input'!AB5</f>
        <v>0</v>
      </c>
      <c r="AI5" s="52">
        <f t="shared" si="6"/>
        <v>0</v>
      </c>
      <c r="AJ5" s="52" t="str">
        <f t="shared" si="7"/>
        <v/>
      </c>
      <c r="AK5" s="52" t="str">
        <f t="shared" si="8"/>
        <v/>
      </c>
      <c r="AL5" s="52" t="str">
        <f>IF(I5&lt;&gt;L5,IF(AND(YEAR(C5)=Reporting_Year,F5=Operator_Call_Sign),IF(ISNUMBER(MATCH(H5, 'AO assumptions'!$C$8:$C$16, 0)),H5,"Yes"),"No"),"CIRC")</f>
        <v>CIRC</v>
      </c>
      <c r="AM5" s="52" t="str" cm="1">
        <f t="array" aca="1" ref="AM5" ca="1">IF(AND(AL5="Yes",ISNUMBER(MATCH(_xlfn.CONCAT(I5,"-",L5),Exemption_Routes_as_per_Article_5_3,0))),IF(AND(C5&gt;=_xlfn.XLOOKUP(_xlfn.CONCAT(I5,"-",L5),Exemption_Routes_as_per_Article_5_3,Exemption_start_date,0),C5&lt;=_xlfn.XLOOKUP(_xlfn.CONCAT(I5,"-",L5),Exemption_Routes_as_per_Article_5_3,Exemption_end_date,0)),"Yes","No"),"No")</f>
        <v>No</v>
      </c>
      <c r="AN5" s="52" t="str">
        <f t="shared" ca="1" si="9"/>
        <v>No</v>
      </c>
      <c r="AO5" s="52" t="str">
        <f ca="1">IFERROR(IF(AND(AN5="Yes", VLOOKUP(I5, 'AO Reporting Template'!B:G, 6, FALSE) &lt;&gt; 0), "Yes", ""), "")</f>
        <v/>
      </c>
      <c r="AP5" s="49">
        <f>'Raw input'!AC5</f>
        <v>0</v>
      </c>
      <c r="AQ5" s="49" t="str" cm="1">
        <f t="array" aca="1" ref="AQ5" ca="1">IFERROR(IF(AO5="","",_xlfn.XLOOKUP($AP5,Unique_ID,Taxi_Fuel_tonnes)),"")</f>
        <v/>
      </c>
      <c r="AR5" s="49" t="str" cm="1">
        <f t="array" aca="1" ref="AR5" ca="1">IFERROR(IF(AO5="","",_xlfn.XLOOKUP($AP5,Unique_ID,Trip_Fuel_tonnes)),"")</f>
        <v/>
      </c>
      <c r="AS5" s="71" t="str" cm="1">
        <f t="array" aca="1" ref="AS5" ca="1">IFERROR(IF(AO5="","",_xlfn.XLOOKUP($AP5,Unique_ID,Aviation_Fuel_Required__tonnes)),"")</f>
        <v/>
      </c>
      <c r="AT5" s="49" t="str" cm="1">
        <f t="array" aca="1" ref="AT5" ca="1">IFERROR(IF(AO5="","",_xlfn.XLOOKUP($AP5,Unique_ID,Block_Off_tonnes)),"")</f>
        <v/>
      </c>
      <c r="AU5" s="49" t="str" cm="1">
        <f t="array" aca="1" ref="AU5" ca="1">IFERROR(IF(AO5="","",_xlfn.XLOOKUP($AP5,Unique_ID,Block_On_tonnes)),"")</f>
        <v/>
      </c>
      <c r="AV5" s="71" t="str" cm="1">
        <f t="array" aca="1" ref="AV5" ca="1">IFERROR(IF(AO5="","",_xlfn.XLOOKUP($AP5,Unique_ID,Actual_Consumption_tonnes)),"")</f>
        <v/>
      </c>
      <c r="AW5" s="52" t="str">
        <f t="shared" ref="AW5:AW16" ca="1" si="11">IFERROR(IF(AO5="","",AS5-AV5),"Missing information")</f>
        <v/>
      </c>
      <c r="AX5" s="52" t="str" cm="1">
        <f t="array" aca="1" ref="AX5" ca="1">IFERROR(IF(AO5="","",_xlfn.XLOOKUP($AP5,Unique_ID,Total_tanked_quantity_justified_tonnes)),"Missing information")</f>
        <v/>
      </c>
      <c r="AY5" s="52" t="str">
        <f t="shared" ref="AY5:AY16" ca="1" si="12">IF(AO5="Yes", IF(BC5="No", AX5-AE5+AW5, "Missing information"), "")</f>
        <v/>
      </c>
      <c r="AZ5" s="49"/>
      <c r="BA5" s="49"/>
      <c r="BB5" s="49">
        <f>'Raw input'!AD5</f>
        <v>0</v>
      </c>
      <c r="BC5" s="51" t="str">
        <f t="shared" ref="BC5:BC9" ca="1" si="13">IF(OR(AND(AN5="Yes",OR(R5="",R5=0,S5="",S5=0,AE5="0")),AND(AN5="Yes",AO5="Yes",OR(AQ5="",AQ5=0,AR5="",AR5=0,AT5="0",AT5="",AU5=0,AU5=""))),"Yes","No")</f>
        <v>No</v>
      </c>
      <c r="BD5" s="50"/>
      <c r="BE5" s="50"/>
    </row>
    <row r="6" spans="1:57">
      <c r="A6" s="39" t="str">
        <f>'Raw input'!A6</f>
        <v/>
      </c>
      <c r="B6" s="53">
        <f>'Raw input'!B6</f>
        <v>3</v>
      </c>
      <c r="C6" s="45">
        <f>'Raw input'!C6</f>
        <v>0</v>
      </c>
      <c r="D6" s="46">
        <f>'Raw input'!D6</f>
        <v>0</v>
      </c>
      <c r="E6" s="46">
        <f>'Raw input'!E6</f>
        <v>0</v>
      </c>
      <c r="F6" s="46">
        <f>'Raw input'!F6</f>
        <v>0</v>
      </c>
      <c r="G6" s="46">
        <f>'Raw input'!G6</f>
        <v>0</v>
      </c>
      <c r="H6" s="46">
        <f>'Raw input'!H6</f>
        <v>0</v>
      </c>
      <c r="I6" s="46">
        <f>'Raw input'!I6</f>
        <v>0</v>
      </c>
      <c r="J6" s="52" t="str">
        <f t="shared" si="0"/>
        <v/>
      </c>
      <c r="K6" s="52" t="str">
        <f t="shared" si="1"/>
        <v/>
      </c>
      <c r="L6" s="46">
        <f>'Raw input'!J6</f>
        <v>0</v>
      </c>
      <c r="M6" s="52" t="str">
        <f t="shared" si="2"/>
        <v/>
      </c>
      <c r="N6" s="52" t="str">
        <f t="shared" si="3"/>
        <v/>
      </c>
      <c r="O6" s="47">
        <f>'Raw input'!K6</f>
        <v>0</v>
      </c>
      <c r="P6" s="47">
        <f>'Raw input'!L6</f>
        <v>0</v>
      </c>
      <c r="Q6" s="70">
        <f t="shared" si="10"/>
        <v>0</v>
      </c>
      <c r="R6" s="46">
        <f>'Raw input'!N6</f>
        <v>0</v>
      </c>
      <c r="S6" s="46">
        <f>'Raw input'!O6</f>
        <v>0</v>
      </c>
      <c r="T6" s="52">
        <f t="shared" si="4"/>
        <v>0</v>
      </c>
      <c r="U6" s="48">
        <f>'Raw input'!P6</f>
        <v>0</v>
      </c>
      <c r="V6" s="40">
        <f>'Raw input'!Q6</f>
        <v>0.8</v>
      </c>
      <c r="W6" s="71">
        <f>'Raw input'!R6</f>
        <v>0</v>
      </c>
      <c r="X6" s="46">
        <f>'Raw input'!S6</f>
        <v>0</v>
      </c>
      <c r="Y6" s="46">
        <f>'Raw input'!T6</f>
        <v>0</v>
      </c>
      <c r="Z6" s="46">
        <f>'Raw input'!U6</f>
        <v>0</v>
      </c>
      <c r="AA6" s="46">
        <f>'Raw input'!V6</f>
        <v>0</v>
      </c>
      <c r="AB6" s="46">
        <f>'Raw input'!W6</f>
        <v>0</v>
      </c>
      <c r="AC6" s="46">
        <f>'Raw input'!X6</f>
        <v>0</v>
      </c>
      <c r="AD6" s="46">
        <f>'Raw input'!Y6</f>
        <v>0</v>
      </c>
      <c r="AE6" s="52">
        <f t="shared" si="5"/>
        <v>0</v>
      </c>
      <c r="AF6" s="46">
        <f>'Raw input'!Z6</f>
        <v>0</v>
      </c>
      <c r="AG6" s="46">
        <f>'Raw input'!AA6</f>
        <v>0</v>
      </c>
      <c r="AH6" s="48">
        <f>'Raw input'!AB6</f>
        <v>0</v>
      </c>
      <c r="AI6" s="52">
        <f t="shared" si="6"/>
        <v>0</v>
      </c>
      <c r="AJ6" s="52" t="str">
        <f t="shared" si="7"/>
        <v/>
      </c>
      <c r="AK6" s="52" t="str">
        <f t="shared" si="8"/>
        <v/>
      </c>
      <c r="AL6" s="52" t="str">
        <f>IF(I6&lt;&gt;L6,IF(AND(YEAR(C6)=Reporting_Year,F6=Operator_Call_Sign),IF(ISNUMBER(MATCH(H6, 'AO assumptions'!$C$8:$C$16, 0)),H6,"Yes"),"No"),"CIRC")</f>
        <v>CIRC</v>
      </c>
      <c r="AM6" s="52" t="str" cm="1">
        <f t="array" aca="1" ref="AM6" ca="1">IF(AND(AL6="Yes",ISNUMBER(MATCH(_xlfn.CONCAT(I6,"-",L6),Exemption_Routes_as_per_Article_5_3,0))),IF(AND(C6&gt;=_xlfn.XLOOKUP(_xlfn.CONCAT(I6,"-",L6),Exemption_Routes_as_per_Article_5_3,Exemption_start_date,0),C6&lt;=_xlfn.XLOOKUP(_xlfn.CONCAT(I6,"-",L6),Exemption_Routes_as_per_Article_5_3,Exemption_end_date,0)),"Yes","No"),"No")</f>
        <v>No</v>
      </c>
      <c r="AN6" s="52" t="str">
        <f t="shared" ca="1" si="9"/>
        <v>No</v>
      </c>
      <c r="AO6" s="52" t="str">
        <f ca="1">IFERROR(IF(AND(AN6="Yes", VLOOKUP(I6, 'AO Reporting Template'!B:G, 6, FALSE) &lt;&gt; 0), "Yes", ""), "")</f>
        <v/>
      </c>
      <c r="AP6" s="49">
        <f>'Raw input'!AC6</f>
        <v>0</v>
      </c>
      <c r="AQ6" s="49" t="str" cm="1">
        <f t="array" aca="1" ref="AQ6" ca="1">IFERROR(IF(AO6="","",_xlfn.XLOOKUP($AP6,Unique_ID,Taxi_Fuel_tonnes)),"")</f>
        <v/>
      </c>
      <c r="AR6" s="49" t="str" cm="1">
        <f t="array" aca="1" ref="AR6" ca="1">IFERROR(IF(AO6="","",_xlfn.XLOOKUP($AP6,Unique_ID,Trip_Fuel_tonnes)),"")</f>
        <v/>
      </c>
      <c r="AS6" s="71" t="str" cm="1">
        <f t="array" aca="1" ref="AS6" ca="1">IFERROR(IF(AO6="","",_xlfn.XLOOKUP($AP6,Unique_ID,Aviation_Fuel_Required__tonnes)),"")</f>
        <v/>
      </c>
      <c r="AT6" s="49" t="str" cm="1">
        <f t="array" aca="1" ref="AT6" ca="1">IFERROR(IF(AO6="","",_xlfn.XLOOKUP($AP6,Unique_ID,Block_Off_tonnes)),"")</f>
        <v/>
      </c>
      <c r="AU6" s="49" t="str" cm="1">
        <f t="array" aca="1" ref="AU6" ca="1">IFERROR(IF(AO6="","",_xlfn.XLOOKUP($AP6,Unique_ID,Block_On_tonnes)),"")</f>
        <v/>
      </c>
      <c r="AV6" s="71" t="str" cm="1">
        <f t="array" aca="1" ref="AV6" ca="1">IFERROR(IF(AO6="","",_xlfn.XLOOKUP($AP6,Unique_ID,Actual_Consumption_tonnes)),"")</f>
        <v/>
      </c>
      <c r="AW6" s="52" t="str">
        <f t="shared" ca="1" si="11"/>
        <v/>
      </c>
      <c r="AX6" s="52" t="str" cm="1">
        <f t="array" aca="1" ref="AX6" ca="1">IFERROR(IF(AO6="","",_xlfn.XLOOKUP($AP6,Unique_ID,Total_tanked_quantity_justified_tonnes)),"Missing information")</f>
        <v/>
      </c>
      <c r="AY6" s="52" t="str">
        <f t="shared" ca="1" si="12"/>
        <v/>
      </c>
      <c r="AZ6" s="49"/>
      <c r="BA6" s="49"/>
      <c r="BB6" s="49">
        <f>'Raw input'!AD6</f>
        <v>0</v>
      </c>
      <c r="BC6" s="51" t="str">
        <f t="shared" ca="1" si="13"/>
        <v>No</v>
      </c>
      <c r="BD6" s="50"/>
      <c r="BE6" s="50"/>
    </row>
    <row r="7" spans="1:57">
      <c r="A7" s="39" t="str">
        <f>'Raw input'!A7</f>
        <v/>
      </c>
      <c r="B7" s="53">
        <f>'Raw input'!B7</f>
        <v>4</v>
      </c>
      <c r="C7" s="45">
        <f>'Raw input'!C7</f>
        <v>0</v>
      </c>
      <c r="D7" s="46">
        <f>'Raw input'!D7</f>
        <v>0</v>
      </c>
      <c r="E7" s="46">
        <f>'Raw input'!E7</f>
        <v>0</v>
      </c>
      <c r="F7" s="46">
        <f>'Raw input'!F7</f>
        <v>0</v>
      </c>
      <c r="G7" s="46">
        <f>'Raw input'!G7</f>
        <v>0</v>
      </c>
      <c r="H7" s="46">
        <f>'Raw input'!H7</f>
        <v>0</v>
      </c>
      <c r="I7" s="46">
        <f>'Raw input'!I7</f>
        <v>0</v>
      </c>
      <c r="J7" s="52" t="str">
        <f t="shared" si="0"/>
        <v/>
      </c>
      <c r="K7" s="52" t="str">
        <f t="shared" si="1"/>
        <v/>
      </c>
      <c r="L7" s="46">
        <f>'Raw input'!J7</f>
        <v>0</v>
      </c>
      <c r="M7" s="52" t="str">
        <f t="shared" si="2"/>
        <v/>
      </c>
      <c r="N7" s="52" t="str">
        <f t="shared" si="3"/>
        <v/>
      </c>
      <c r="O7" s="47">
        <f>'Raw input'!K7</f>
        <v>0</v>
      </c>
      <c r="P7" s="47">
        <f>'Raw input'!L7</f>
        <v>0</v>
      </c>
      <c r="Q7" s="70">
        <f t="shared" si="10"/>
        <v>0</v>
      </c>
      <c r="R7" s="46">
        <f>'Raw input'!N7</f>
        <v>0</v>
      </c>
      <c r="S7" s="46">
        <f>'Raw input'!O7</f>
        <v>0</v>
      </c>
      <c r="T7" s="52">
        <f t="shared" si="4"/>
        <v>0</v>
      </c>
      <c r="U7" s="48">
        <f>'Raw input'!P7</f>
        <v>0</v>
      </c>
      <c r="V7" s="40">
        <f>'Raw input'!Q7</f>
        <v>0.8</v>
      </c>
      <c r="W7" s="71">
        <f>'Raw input'!R7</f>
        <v>0</v>
      </c>
      <c r="X7" s="46">
        <f>'Raw input'!S7</f>
        <v>0</v>
      </c>
      <c r="Y7" s="46">
        <f>'Raw input'!T7</f>
        <v>0</v>
      </c>
      <c r="Z7" s="46">
        <f>'Raw input'!U7</f>
        <v>0</v>
      </c>
      <c r="AA7" s="46">
        <f>'Raw input'!V7</f>
        <v>0</v>
      </c>
      <c r="AB7" s="46">
        <f>'Raw input'!W7</f>
        <v>0</v>
      </c>
      <c r="AC7" s="46">
        <f>'Raw input'!X7</f>
        <v>0</v>
      </c>
      <c r="AD7" s="46">
        <f>'Raw input'!Y7</f>
        <v>0</v>
      </c>
      <c r="AE7" s="52">
        <f t="shared" si="5"/>
        <v>0</v>
      </c>
      <c r="AF7" s="46">
        <f>'Raw input'!Z7</f>
        <v>0</v>
      </c>
      <c r="AG7" s="46">
        <f>'Raw input'!AA7</f>
        <v>0</v>
      </c>
      <c r="AH7" s="48">
        <f>'Raw input'!AB7</f>
        <v>0</v>
      </c>
      <c r="AI7" s="52">
        <f t="shared" si="6"/>
        <v>0</v>
      </c>
      <c r="AJ7" s="52" t="str">
        <f t="shared" si="7"/>
        <v/>
      </c>
      <c r="AK7" s="52" t="str">
        <f t="shared" si="8"/>
        <v/>
      </c>
      <c r="AL7" s="52" t="str">
        <f>IF(I7&lt;&gt;L7,IF(AND(YEAR(C7)=Reporting_Year,F7=Operator_Call_Sign),IF(ISNUMBER(MATCH(H7, 'AO assumptions'!$C$8:$C$16, 0)),H7,"Yes"),"No"),"CIRC")</f>
        <v>CIRC</v>
      </c>
      <c r="AM7" s="52" t="str" cm="1">
        <f t="array" aca="1" ref="AM7" ca="1">IF(AND(AL7="Yes",ISNUMBER(MATCH(_xlfn.CONCAT(I7,"-",L7),Exemption_Routes_as_per_Article_5_3,0))),IF(AND(C7&gt;=_xlfn.XLOOKUP(_xlfn.CONCAT(I7,"-",L7),Exemption_Routes_as_per_Article_5_3,Exemption_start_date,0),C7&lt;=_xlfn.XLOOKUP(_xlfn.CONCAT(I7,"-",L7),Exemption_Routes_as_per_Article_5_3,Exemption_end_date,0)),"Yes","No"),"No")</f>
        <v>No</v>
      </c>
      <c r="AN7" s="52" t="str">
        <f t="shared" ca="1" si="9"/>
        <v>No</v>
      </c>
      <c r="AO7" s="52" t="str">
        <f ca="1">IFERROR(IF(AND(AN7="Yes", VLOOKUP(I7, 'AO Reporting Template'!B:G, 6, FALSE) &lt;&gt; 0), "Yes", ""), "")</f>
        <v/>
      </c>
      <c r="AP7" s="49">
        <f>'Raw input'!AC7</f>
        <v>0</v>
      </c>
      <c r="AQ7" s="49" t="str" cm="1">
        <f t="array" aca="1" ref="AQ7" ca="1">IFERROR(IF(AO7="","",_xlfn.XLOOKUP($AP7,Unique_ID,Taxi_Fuel_tonnes)),"")</f>
        <v/>
      </c>
      <c r="AR7" s="49" t="str" cm="1">
        <f t="array" aca="1" ref="AR7" ca="1">IFERROR(IF(AO7="","",_xlfn.XLOOKUP($AP7,Unique_ID,Trip_Fuel_tonnes)),"")</f>
        <v/>
      </c>
      <c r="AS7" s="71" t="str" cm="1">
        <f t="array" aca="1" ref="AS7" ca="1">IFERROR(IF(AO7="","",_xlfn.XLOOKUP($AP7,Unique_ID,Aviation_Fuel_Required__tonnes)),"")</f>
        <v/>
      </c>
      <c r="AT7" s="49" t="str" cm="1">
        <f t="array" aca="1" ref="AT7" ca="1">IFERROR(IF(AO7="","",_xlfn.XLOOKUP($AP7,Unique_ID,Block_Off_tonnes)),"")</f>
        <v/>
      </c>
      <c r="AU7" s="49" t="str" cm="1">
        <f t="array" aca="1" ref="AU7" ca="1">IFERROR(IF(AO7="","",_xlfn.XLOOKUP($AP7,Unique_ID,Block_On_tonnes)),"")</f>
        <v/>
      </c>
      <c r="AV7" s="71" t="str" cm="1">
        <f t="array" aca="1" ref="AV7" ca="1">IFERROR(IF(AO7="","",_xlfn.XLOOKUP($AP7,Unique_ID,Actual_Consumption_tonnes)),"")</f>
        <v/>
      </c>
      <c r="AW7" s="52" t="str">
        <f t="shared" ca="1" si="11"/>
        <v/>
      </c>
      <c r="AX7" s="52" t="str" cm="1">
        <f t="array" aca="1" ref="AX7" ca="1">IFERROR(IF(AO7="","",_xlfn.XLOOKUP($AP7,Unique_ID,Total_tanked_quantity_justified_tonnes)),"Missing information")</f>
        <v/>
      </c>
      <c r="AY7" s="52" t="str">
        <f t="shared" ca="1" si="12"/>
        <v/>
      </c>
      <c r="AZ7" s="49"/>
      <c r="BA7" s="49"/>
      <c r="BB7" s="49">
        <f>'Raw input'!AD7</f>
        <v>0</v>
      </c>
      <c r="BC7" s="51" t="str">
        <f t="shared" ca="1" si="13"/>
        <v>No</v>
      </c>
      <c r="BD7" s="50"/>
      <c r="BE7" s="50"/>
    </row>
    <row r="8" spans="1:57">
      <c r="A8" s="39" t="str">
        <f>'Raw input'!A8</f>
        <v/>
      </c>
      <c r="B8" s="53">
        <f>'Raw input'!B8</f>
        <v>5</v>
      </c>
      <c r="C8" s="45">
        <f>'Raw input'!C8</f>
        <v>0</v>
      </c>
      <c r="D8" s="46">
        <f>'Raw input'!D8</f>
        <v>0</v>
      </c>
      <c r="E8" s="46">
        <f>'Raw input'!E8</f>
        <v>0</v>
      </c>
      <c r="F8" s="46">
        <f>'Raw input'!F8</f>
        <v>0</v>
      </c>
      <c r="G8" s="46">
        <f>'Raw input'!G8</f>
        <v>0</v>
      </c>
      <c r="H8" s="46">
        <f>'Raw input'!H8</f>
        <v>0</v>
      </c>
      <c r="I8" s="46">
        <f>'Raw input'!I8</f>
        <v>0</v>
      </c>
      <c r="J8" s="52" t="str">
        <f t="shared" si="0"/>
        <v/>
      </c>
      <c r="K8" s="52" t="str">
        <f t="shared" si="1"/>
        <v/>
      </c>
      <c r="L8" s="46">
        <f>'Raw input'!J8</f>
        <v>0</v>
      </c>
      <c r="M8" s="52" t="str">
        <f t="shared" si="2"/>
        <v/>
      </c>
      <c r="N8" s="52" t="str">
        <f t="shared" si="3"/>
        <v/>
      </c>
      <c r="O8" s="47">
        <f>'Raw input'!K8</f>
        <v>0</v>
      </c>
      <c r="P8" s="47">
        <f>'Raw input'!L8</f>
        <v>0</v>
      </c>
      <c r="Q8" s="70">
        <f t="shared" si="10"/>
        <v>0</v>
      </c>
      <c r="R8" s="46">
        <f>'Raw input'!N8</f>
        <v>0</v>
      </c>
      <c r="S8" s="46">
        <f>'Raw input'!O8</f>
        <v>0</v>
      </c>
      <c r="T8" s="52">
        <f t="shared" si="4"/>
        <v>0</v>
      </c>
      <c r="U8" s="46">
        <f>'Raw input'!P8</f>
        <v>0</v>
      </c>
      <c r="V8" s="40">
        <f>'Raw input'!Q8</f>
        <v>0.8</v>
      </c>
      <c r="W8" s="40">
        <f>'Raw input'!R8</f>
        <v>0</v>
      </c>
      <c r="X8" s="46">
        <f>'Raw input'!S8</f>
        <v>0</v>
      </c>
      <c r="Y8" s="46">
        <f>'Raw input'!T8</f>
        <v>0</v>
      </c>
      <c r="Z8" s="46">
        <f>'Raw input'!U8</f>
        <v>0</v>
      </c>
      <c r="AA8" s="46">
        <f>'Raw input'!V8</f>
        <v>0</v>
      </c>
      <c r="AB8" s="46">
        <f>'Raw input'!W8</f>
        <v>0</v>
      </c>
      <c r="AC8" s="46">
        <f>'Raw input'!X8</f>
        <v>0</v>
      </c>
      <c r="AD8" s="46">
        <f>'Raw input'!Y8</f>
        <v>0</v>
      </c>
      <c r="AE8" s="52">
        <f t="shared" si="5"/>
        <v>0</v>
      </c>
      <c r="AF8" s="46">
        <f>'Raw input'!Z8</f>
        <v>0</v>
      </c>
      <c r="AG8" s="46">
        <f>'Raw input'!AA8</f>
        <v>0</v>
      </c>
      <c r="AH8" s="48">
        <f>'Raw input'!AB8</f>
        <v>0</v>
      </c>
      <c r="AI8" s="52">
        <f t="shared" si="6"/>
        <v>0</v>
      </c>
      <c r="AJ8" s="52" t="str">
        <f t="shared" si="7"/>
        <v/>
      </c>
      <c r="AK8" s="52" t="str">
        <f t="shared" si="8"/>
        <v/>
      </c>
      <c r="AL8" s="52" t="str">
        <f>IF(I8&lt;&gt;L8,IF(AND(YEAR(C8)=Reporting_Year,F8=Operator_Call_Sign),IF(ISNUMBER(MATCH(H8, 'AO assumptions'!$C$8:$C$16, 0)),H8,"Yes"),"No"),"CIRC")</f>
        <v>CIRC</v>
      </c>
      <c r="AM8" s="52" t="str" cm="1">
        <f t="array" aca="1" ref="AM8" ca="1">IF(AND(AL8="Yes",ISNUMBER(MATCH(_xlfn.CONCAT(I8,"-",L8),Exemption_Routes_as_per_Article_5_3,0))),IF(AND(C8&gt;=_xlfn.XLOOKUP(_xlfn.CONCAT(I8,"-",L8),Exemption_Routes_as_per_Article_5_3,Exemption_start_date,0),C8&lt;=_xlfn.XLOOKUP(_xlfn.CONCAT(I8,"-",L8),Exemption_Routes_as_per_Article_5_3,Exemption_end_date,0)),"Yes","No"),"No")</f>
        <v>No</v>
      </c>
      <c r="AN8" s="52" t="str">
        <f t="shared" ca="1" si="9"/>
        <v>No</v>
      </c>
      <c r="AO8" s="52" t="str">
        <f ca="1">IFERROR(IF(AND(AN8="Yes", VLOOKUP(I8, 'AO Reporting Template'!B:G, 6, FALSE) &lt;&gt; 0), "Yes", ""), "")</f>
        <v/>
      </c>
      <c r="AP8" s="49">
        <f>'Raw input'!AC8</f>
        <v>0</v>
      </c>
      <c r="AQ8" s="49" t="str" cm="1">
        <f t="array" aca="1" ref="AQ8" ca="1">IFERROR(IF(AO8="","",_xlfn.XLOOKUP($AP8,Unique_ID,Taxi_Fuel_tonnes)),"")</f>
        <v/>
      </c>
      <c r="AR8" s="49" t="str" cm="1">
        <f t="array" aca="1" ref="AR8" ca="1">IFERROR(IF(AO8="","",_xlfn.XLOOKUP($AP8,Unique_ID,Trip_Fuel_tonnes)),"")</f>
        <v/>
      </c>
      <c r="AS8" s="71" t="str" cm="1">
        <f t="array" aca="1" ref="AS8" ca="1">IFERROR(IF(AO8="","",_xlfn.XLOOKUP($AP8,Unique_ID,Aviation_Fuel_Required__tonnes)),"")</f>
        <v/>
      </c>
      <c r="AT8" s="49" t="str" cm="1">
        <f t="array" aca="1" ref="AT8" ca="1">IFERROR(IF(AO8="","",_xlfn.XLOOKUP($AP8,Unique_ID,Block_Off_tonnes)),"")</f>
        <v/>
      </c>
      <c r="AU8" s="49" t="str" cm="1">
        <f t="array" aca="1" ref="AU8" ca="1">IFERROR(IF(AO8="","",_xlfn.XLOOKUP($AP8,Unique_ID,Block_On_tonnes)),"")</f>
        <v/>
      </c>
      <c r="AV8" s="71" t="str" cm="1">
        <f t="array" aca="1" ref="AV8" ca="1">IFERROR(IF(AO8="","",_xlfn.XLOOKUP($AP8,Unique_ID,Actual_Consumption_tonnes)),"")</f>
        <v/>
      </c>
      <c r="AW8" s="52" t="str">
        <f t="shared" ca="1" si="11"/>
        <v/>
      </c>
      <c r="AX8" s="52" t="str" cm="1">
        <f t="array" aca="1" ref="AX8" ca="1">IFERROR(IF(AO8="","",_xlfn.XLOOKUP($AP8,Unique_ID,Total_tanked_quantity_justified_tonnes)),"Missing information")</f>
        <v/>
      </c>
      <c r="AY8" s="52" t="str">
        <f t="shared" ca="1" si="12"/>
        <v/>
      </c>
      <c r="AZ8" s="49"/>
      <c r="BA8" s="49"/>
      <c r="BB8" s="49">
        <f>'Raw input'!AD8</f>
        <v>0</v>
      </c>
      <c r="BC8" s="51" t="str">
        <f t="shared" ca="1" si="13"/>
        <v>No</v>
      </c>
      <c r="BD8" s="50"/>
      <c r="BE8" s="50"/>
    </row>
    <row r="9" spans="1:57">
      <c r="A9" s="39" t="str">
        <f>'Raw input'!A9</f>
        <v/>
      </c>
      <c r="B9" s="53">
        <f>'Raw input'!B9</f>
        <v>6</v>
      </c>
      <c r="C9" s="45">
        <f>'Raw input'!C9</f>
        <v>0</v>
      </c>
      <c r="D9" s="46">
        <f>'Raw input'!D9</f>
        <v>0</v>
      </c>
      <c r="E9" s="46">
        <f>'Raw input'!E9</f>
        <v>0</v>
      </c>
      <c r="F9" s="46">
        <f>'Raw input'!F9</f>
        <v>0</v>
      </c>
      <c r="G9" s="46">
        <f>'Raw input'!G9</f>
        <v>0</v>
      </c>
      <c r="H9" s="46">
        <f>'Raw input'!H9</f>
        <v>0</v>
      </c>
      <c r="I9" s="46">
        <f>'Raw input'!I9</f>
        <v>0</v>
      </c>
      <c r="J9" s="52" t="str">
        <f t="shared" si="0"/>
        <v/>
      </c>
      <c r="K9" s="52" t="str">
        <f t="shared" si="1"/>
        <v/>
      </c>
      <c r="L9" s="46">
        <f>'Raw input'!J9</f>
        <v>0</v>
      </c>
      <c r="M9" s="52" t="str">
        <f t="shared" si="2"/>
        <v/>
      </c>
      <c r="N9" s="52" t="str">
        <f t="shared" si="3"/>
        <v/>
      </c>
      <c r="O9" s="47">
        <f>'Raw input'!K9</f>
        <v>0</v>
      </c>
      <c r="P9" s="47">
        <f>'Raw input'!L9</f>
        <v>0</v>
      </c>
      <c r="Q9" s="70">
        <f t="shared" si="10"/>
        <v>0</v>
      </c>
      <c r="R9" s="46">
        <f>'Raw input'!N9</f>
        <v>0</v>
      </c>
      <c r="S9" s="46">
        <f>'Raw input'!O9</f>
        <v>0</v>
      </c>
      <c r="T9" s="52">
        <f t="shared" si="4"/>
        <v>0</v>
      </c>
      <c r="U9" s="46">
        <f>'Raw input'!P9</f>
        <v>0</v>
      </c>
      <c r="V9" s="40">
        <f>'Raw input'!Q9</f>
        <v>0.8</v>
      </c>
      <c r="W9" s="40">
        <f>'Raw input'!R9</f>
        <v>0</v>
      </c>
      <c r="X9" s="46">
        <f>'Raw input'!S9</f>
        <v>0</v>
      </c>
      <c r="Y9" s="46">
        <f>'Raw input'!T9</f>
        <v>0</v>
      </c>
      <c r="Z9" s="46">
        <f>'Raw input'!U9</f>
        <v>0</v>
      </c>
      <c r="AA9" s="46">
        <f>'Raw input'!V9</f>
        <v>0</v>
      </c>
      <c r="AB9" s="46">
        <f>'Raw input'!W9</f>
        <v>0</v>
      </c>
      <c r="AC9" s="46">
        <f>'Raw input'!X9</f>
        <v>0</v>
      </c>
      <c r="AD9" s="46">
        <f>'Raw input'!Y9</f>
        <v>0</v>
      </c>
      <c r="AE9" s="52">
        <f t="shared" si="5"/>
        <v>0</v>
      </c>
      <c r="AF9" s="46">
        <f>'Raw input'!Z9</f>
        <v>0</v>
      </c>
      <c r="AG9" s="46">
        <f>'Raw input'!AA9</f>
        <v>0</v>
      </c>
      <c r="AH9" s="48">
        <f>'Raw input'!AB9</f>
        <v>0</v>
      </c>
      <c r="AI9" s="52">
        <f t="shared" si="6"/>
        <v>0</v>
      </c>
      <c r="AJ9" s="52" t="str">
        <f t="shared" si="7"/>
        <v/>
      </c>
      <c r="AK9" s="52" t="str">
        <f t="shared" si="8"/>
        <v/>
      </c>
      <c r="AL9" s="52" t="str">
        <f>IF(I9&lt;&gt;L9,IF(AND(YEAR(C9)=Reporting_Year,F9=Operator_Call_Sign),IF(ISNUMBER(MATCH(H9, 'AO assumptions'!$C$8:$C$16, 0)),H9,"Yes"),"No"),"CIRC")</f>
        <v>CIRC</v>
      </c>
      <c r="AM9" s="52" t="str" cm="1">
        <f t="array" aca="1" ref="AM9" ca="1">IF(AND(AL9="Yes",ISNUMBER(MATCH(_xlfn.CONCAT(I9,"-",L9),Exemption_Routes_as_per_Article_5_3,0))),IF(AND(C9&gt;=_xlfn.XLOOKUP(_xlfn.CONCAT(I9,"-",L9),Exemption_Routes_as_per_Article_5_3,Exemption_start_date,0),C9&lt;=_xlfn.XLOOKUP(_xlfn.CONCAT(I9,"-",L9),Exemption_Routes_as_per_Article_5_3,Exemption_end_date,0)),"Yes","No"),"No")</f>
        <v>No</v>
      </c>
      <c r="AN9" s="52" t="str">
        <f t="shared" ca="1" si="9"/>
        <v>No</v>
      </c>
      <c r="AO9" s="52" t="str">
        <f ca="1">IFERROR(IF(AND(AN9="Yes", VLOOKUP(I9, 'AO Reporting Template'!B:G, 6, FALSE) &lt;&gt; 0), "Yes", ""), "")</f>
        <v/>
      </c>
      <c r="AP9" s="49">
        <f>'Raw input'!AC9</f>
        <v>0</v>
      </c>
      <c r="AQ9" s="49" t="str" cm="1">
        <f t="array" aca="1" ref="AQ9" ca="1">IFERROR(IF(AO9="","",_xlfn.XLOOKUP($AP9,Unique_ID,Taxi_Fuel_tonnes)),"")</f>
        <v/>
      </c>
      <c r="AR9" s="49" t="str" cm="1">
        <f t="array" aca="1" ref="AR9" ca="1">IFERROR(IF(AO9="","",_xlfn.XLOOKUP($AP9,Unique_ID,Trip_Fuel_tonnes)),"")</f>
        <v/>
      </c>
      <c r="AS9" s="71" t="str" cm="1">
        <f t="array" aca="1" ref="AS9" ca="1">IFERROR(IF(AO9="","",_xlfn.XLOOKUP($AP9,Unique_ID,Aviation_Fuel_Required__tonnes)),"")</f>
        <v/>
      </c>
      <c r="AT9" s="49" t="str" cm="1">
        <f t="array" aca="1" ref="AT9" ca="1">IFERROR(IF(AO9="","",_xlfn.XLOOKUP($AP9,Unique_ID,Block_Off_tonnes)),"")</f>
        <v/>
      </c>
      <c r="AU9" s="49" t="str" cm="1">
        <f t="array" aca="1" ref="AU9" ca="1">IFERROR(IF(AO9="","",_xlfn.XLOOKUP($AP9,Unique_ID,Block_On_tonnes)),"")</f>
        <v/>
      </c>
      <c r="AV9" s="71" t="str" cm="1">
        <f t="array" aca="1" ref="AV9" ca="1">IFERROR(IF(AO9="","",_xlfn.XLOOKUP($AP9,Unique_ID,Actual_Consumption_tonnes)),"")</f>
        <v/>
      </c>
      <c r="AW9" s="52" t="str">
        <f t="shared" ca="1" si="11"/>
        <v/>
      </c>
      <c r="AX9" s="52" t="str" cm="1">
        <f t="array" aca="1" ref="AX9" ca="1">IFERROR(IF(AO9="","",_xlfn.XLOOKUP($AP9,Unique_ID,Total_tanked_quantity_justified_tonnes)),"Missing information")</f>
        <v/>
      </c>
      <c r="AY9" s="52" t="str">
        <f t="shared" ca="1" si="12"/>
        <v/>
      </c>
      <c r="AZ9" s="49"/>
      <c r="BA9" s="49"/>
      <c r="BB9" s="49">
        <f>'Raw input'!AD9</f>
        <v>0</v>
      </c>
      <c r="BC9" s="51" t="str">
        <f t="shared" ca="1" si="13"/>
        <v>No</v>
      </c>
      <c r="BD9" s="50"/>
      <c r="BE9" s="50"/>
    </row>
    <row r="10" spans="1:57">
      <c r="A10" s="39" t="str">
        <f>'Raw input'!A10</f>
        <v/>
      </c>
      <c r="B10" s="53">
        <f>'Raw input'!B10</f>
        <v>7</v>
      </c>
      <c r="C10" s="45">
        <f>'Raw input'!C10</f>
        <v>0</v>
      </c>
      <c r="D10" s="46">
        <f>'Raw input'!D10</f>
        <v>0</v>
      </c>
      <c r="E10" s="46">
        <f>'Raw input'!E10</f>
        <v>0</v>
      </c>
      <c r="F10" s="46">
        <f>'Raw input'!F10</f>
        <v>0</v>
      </c>
      <c r="G10" s="46">
        <f>'Raw input'!G10</f>
        <v>0</v>
      </c>
      <c r="H10" s="46">
        <f>'Raw input'!H10</f>
        <v>0</v>
      </c>
      <c r="I10" s="46">
        <f>'Raw input'!I10</f>
        <v>0</v>
      </c>
      <c r="J10" s="52" t="str">
        <f t="shared" ref="J10:J15" si="14">IFERROR(INDEX(Union_Airports_name,MATCH(I10,Union_Airports_icao_code,0),1),"")</f>
        <v/>
      </c>
      <c r="K10" s="52" t="str">
        <f t="shared" ref="K10:K15" si="15">IFERROR(INDEX(Union_Airports_Country,MATCH(I10,Union_Airports_icao_code,0),1),"")</f>
        <v/>
      </c>
      <c r="L10" s="46">
        <f>'Raw input'!J10</f>
        <v>0</v>
      </c>
      <c r="M10" s="52" t="str">
        <f t="shared" ref="M10:M15" si="16">IFERROR(INDEX(Union_Airports_name,MATCH(L10,Union_Airports_icao_code,0),1),"")</f>
        <v/>
      </c>
      <c r="N10" s="52" t="str">
        <f t="shared" ref="N10:N15" si="17">IFERROR(INDEX(Union_Airports_Country,MATCH(L10,Union_Airports_icao_code,0),1),"")</f>
        <v/>
      </c>
      <c r="O10" s="47">
        <f>'Raw input'!K10</f>
        <v>0</v>
      </c>
      <c r="P10" s="47">
        <f>'Raw input'!L10</f>
        <v>0</v>
      </c>
      <c r="Q10" s="70">
        <f t="shared" si="10"/>
        <v>0</v>
      </c>
      <c r="R10" s="46">
        <f>'Raw input'!N10</f>
        <v>0</v>
      </c>
      <c r="S10" s="46">
        <f>'Raw input'!O10</f>
        <v>0</v>
      </c>
      <c r="T10" s="52">
        <f t="shared" ref="T10:T15" si="18">SUM(R10,S10)</f>
        <v>0</v>
      </c>
      <c r="U10" s="46">
        <f>'Raw input'!P10</f>
        <v>0</v>
      </c>
      <c r="V10" s="40">
        <f>'Raw input'!Q10</f>
        <v>0.8</v>
      </c>
      <c r="W10" s="40">
        <f>'Raw input'!R10</f>
        <v>0</v>
      </c>
      <c r="X10" s="46">
        <f>'Raw input'!S10</f>
        <v>0</v>
      </c>
      <c r="Y10" s="46">
        <f>'Raw input'!T10</f>
        <v>0</v>
      </c>
      <c r="Z10" s="46">
        <f>'Raw input'!U10</f>
        <v>0</v>
      </c>
      <c r="AA10" s="46">
        <f>'Raw input'!V10</f>
        <v>0</v>
      </c>
      <c r="AB10" s="46">
        <f>'Raw input'!W10</f>
        <v>0</v>
      </c>
      <c r="AC10" s="46">
        <f>'Raw input'!X10</f>
        <v>0</v>
      </c>
      <c r="AD10" s="46">
        <f>'Raw input'!Y10</f>
        <v>0</v>
      </c>
      <c r="AE10" s="52">
        <f t="shared" ref="AE10:AE15" si="19">SUM(X10:AD10)</f>
        <v>0</v>
      </c>
      <c r="AF10" s="46">
        <f>'Raw input'!Z10</f>
        <v>0</v>
      </c>
      <c r="AG10" s="46">
        <f>'Raw input'!AA10</f>
        <v>0</v>
      </c>
      <c r="AH10" s="48">
        <f>'Raw input'!AB10</f>
        <v>0</v>
      </c>
      <c r="AI10" s="52">
        <f t="shared" ref="AI10:AI15" si="20">AG10-AH10</f>
        <v>0</v>
      </c>
      <c r="AJ10" s="52" t="str">
        <f t="shared" ref="AJ10:AJ15" si="21">IFERROR(INDEX(Union_Airports_Scope,MATCH(I10,Union_Airports_icao_code,0),1),"")</f>
        <v/>
      </c>
      <c r="AK10" s="52" t="str">
        <f t="shared" ref="AK10:AK15" si="22">IFERROR(INDEX(Union_Airports_Scope,MATCH(L10,Union_Airports_icao_code,0),1),"")</f>
        <v/>
      </c>
      <c r="AL10" s="52" t="str">
        <f>IF(I10&lt;&gt;L10,IF(AND(YEAR(C10)=Reporting_Year,F10=Operator_Call_Sign),IF(ISNUMBER(MATCH(H10, 'AO assumptions'!$C$8:$C$16, 0)),H10,"Yes"),"No"),"CIRC")</f>
        <v>CIRC</v>
      </c>
      <c r="AM10" s="52" t="str" cm="1">
        <f t="array" aca="1" ref="AM10" ca="1">IF(AND(AL10="Yes",ISNUMBER(MATCH(_xlfn.CONCAT(I10,"-",L10),Exemption_Routes_as_per_Article_5_3,0))),IF(AND(C10&gt;=_xlfn.XLOOKUP(_xlfn.CONCAT(I10,"-",L10),Exemption_Routes_as_per_Article_5_3,Exemption_start_date,0),C10&lt;=_xlfn.XLOOKUP(_xlfn.CONCAT(I10,"-",L10),Exemption_Routes_as_per_Article_5_3,Exemption_end_date,0)),"Yes","No"),"No")</f>
        <v>No</v>
      </c>
      <c r="AN10" s="52" t="str">
        <f t="shared" ref="AN10:AN15" ca="1" si="23">IF(AND(AJ10="Yes",AL10="Yes",AM10="No"),"Yes","No")</f>
        <v>No</v>
      </c>
      <c r="AO10" s="52" t="str">
        <f ca="1">IFERROR(IF(AND(AN10="Yes", VLOOKUP(I10, 'AO Reporting Template'!B:G, 6, FALSE) &lt;&gt; 0), "Yes", ""), "")</f>
        <v/>
      </c>
      <c r="AP10" s="49">
        <f>'Raw input'!AC10</f>
        <v>0</v>
      </c>
      <c r="AQ10" s="49" t="str" cm="1">
        <f t="array" aca="1" ref="AQ10" ca="1">IFERROR(IF(AO10="","",_xlfn.XLOOKUP($AP10,Unique_ID,Taxi_Fuel_tonnes)),"")</f>
        <v/>
      </c>
      <c r="AR10" s="49" t="str" cm="1">
        <f t="array" aca="1" ref="AR10" ca="1">IFERROR(IF(AO10="","",_xlfn.XLOOKUP($AP10,Unique_ID,Trip_Fuel_tonnes)),"")</f>
        <v/>
      </c>
      <c r="AS10" s="71" t="str" cm="1">
        <f t="array" aca="1" ref="AS10" ca="1">IFERROR(IF(AO10="","",_xlfn.XLOOKUP($AP10,Unique_ID,Aviation_Fuel_Required__tonnes)),"")</f>
        <v/>
      </c>
      <c r="AT10" s="49" t="str" cm="1">
        <f t="array" aca="1" ref="AT10" ca="1">IFERROR(IF(AO10="","",_xlfn.XLOOKUP($AP10,Unique_ID,Block_Off_tonnes)),"")</f>
        <v/>
      </c>
      <c r="AU10" s="49" t="str" cm="1">
        <f t="array" aca="1" ref="AU10" ca="1">IFERROR(IF(AO10="","",_xlfn.XLOOKUP($AP10,Unique_ID,Block_On_tonnes)),"")</f>
        <v/>
      </c>
      <c r="AV10" s="71" t="str" cm="1">
        <f t="array" aca="1" ref="AV10" ca="1">IFERROR(IF(AO10="","",_xlfn.XLOOKUP($AP10,Unique_ID,Actual_Consumption_tonnes)),"")</f>
        <v/>
      </c>
      <c r="AW10" s="52" t="str">
        <f t="shared" ca="1" si="11"/>
        <v/>
      </c>
      <c r="AX10" s="52" t="str" cm="1">
        <f t="array" aca="1" ref="AX10" ca="1">IFERROR(IF(AO10="","",_xlfn.XLOOKUP($AP10,Unique_ID,Total_tanked_quantity_justified_tonnes)),"Missing information")</f>
        <v/>
      </c>
      <c r="AY10" s="52" t="str">
        <f t="shared" ca="1" si="12"/>
        <v/>
      </c>
      <c r="AZ10" s="49"/>
      <c r="BA10" s="49"/>
      <c r="BB10" s="49">
        <f>'Raw input'!AD10</f>
        <v>0</v>
      </c>
      <c r="BC10" s="51" t="str">
        <f t="shared" ref="BC10:BC15" ca="1" si="24">IF(OR(AND(AN10="Yes",OR(R10="",R10=0,S10="",S10=0,AE10="0")),AND(AN10="Yes",AO10="Yes",OR(AQ10="",AQ10=0,AR10="",AR10=0,AT10="0",AT10="",AU10=0,AU10=""))),"Yes","No")</f>
        <v>No</v>
      </c>
      <c r="BD10" s="50"/>
      <c r="BE10" s="50"/>
    </row>
    <row r="11" spans="1:57">
      <c r="A11" s="39" t="str">
        <f>'Raw input'!A11</f>
        <v/>
      </c>
      <c r="B11" s="53">
        <f>'Raw input'!B11</f>
        <v>8</v>
      </c>
      <c r="C11" s="45">
        <f>'Raw input'!C11</f>
        <v>0</v>
      </c>
      <c r="D11" s="46">
        <f>'Raw input'!D11</f>
        <v>0</v>
      </c>
      <c r="E11" s="46">
        <f>'Raw input'!E11</f>
        <v>0</v>
      </c>
      <c r="F11" s="46">
        <f>'Raw input'!F11</f>
        <v>0</v>
      </c>
      <c r="G11" s="46">
        <f>'Raw input'!G11</f>
        <v>0</v>
      </c>
      <c r="H11" s="46">
        <f>'Raw input'!H11</f>
        <v>0</v>
      </c>
      <c r="I11" s="46">
        <f>'Raw input'!I11</f>
        <v>0</v>
      </c>
      <c r="J11" s="52" t="str">
        <f t="shared" si="14"/>
        <v/>
      </c>
      <c r="K11" s="52" t="str">
        <f t="shared" si="15"/>
        <v/>
      </c>
      <c r="L11" s="46">
        <f>'Raw input'!J11</f>
        <v>0</v>
      </c>
      <c r="M11" s="52" t="str">
        <f t="shared" si="16"/>
        <v/>
      </c>
      <c r="N11" s="52" t="str">
        <f t="shared" si="17"/>
        <v/>
      </c>
      <c r="O11" s="47">
        <f>'Raw input'!K11</f>
        <v>0</v>
      </c>
      <c r="P11" s="47">
        <f>'Raw input'!L11</f>
        <v>0</v>
      </c>
      <c r="Q11" s="70">
        <f t="shared" si="10"/>
        <v>0</v>
      </c>
      <c r="R11" s="46">
        <f>'Raw input'!N11</f>
        <v>0</v>
      </c>
      <c r="S11" s="46">
        <f>'Raw input'!O11</f>
        <v>0</v>
      </c>
      <c r="T11" s="52">
        <f t="shared" si="18"/>
        <v>0</v>
      </c>
      <c r="U11" s="46">
        <f>'Raw input'!P11</f>
        <v>0</v>
      </c>
      <c r="V11" s="40">
        <f>'Raw input'!Q11</f>
        <v>0.8</v>
      </c>
      <c r="W11" s="40">
        <f>'Raw input'!R11</f>
        <v>0</v>
      </c>
      <c r="X11" s="46">
        <f>'Raw input'!S11</f>
        <v>0</v>
      </c>
      <c r="Y11" s="46">
        <f>'Raw input'!T11</f>
        <v>0</v>
      </c>
      <c r="Z11" s="46">
        <f>'Raw input'!U11</f>
        <v>0</v>
      </c>
      <c r="AA11" s="46">
        <f>'Raw input'!V11</f>
        <v>0</v>
      </c>
      <c r="AB11" s="46">
        <f>'Raw input'!W11</f>
        <v>0</v>
      </c>
      <c r="AC11" s="46">
        <f>'Raw input'!X11</f>
        <v>0</v>
      </c>
      <c r="AD11" s="46">
        <f>'Raw input'!Y11</f>
        <v>0</v>
      </c>
      <c r="AE11" s="52">
        <f t="shared" si="19"/>
        <v>0</v>
      </c>
      <c r="AF11" s="46">
        <f>'Raw input'!Z11</f>
        <v>0</v>
      </c>
      <c r="AG11" s="46">
        <f>'Raw input'!AA11</f>
        <v>0</v>
      </c>
      <c r="AH11" s="48">
        <f>'Raw input'!AB11</f>
        <v>0</v>
      </c>
      <c r="AI11" s="52">
        <f t="shared" si="20"/>
        <v>0</v>
      </c>
      <c r="AJ11" s="52" t="str">
        <f t="shared" si="21"/>
        <v/>
      </c>
      <c r="AK11" s="52" t="str">
        <f t="shared" si="22"/>
        <v/>
      </c>
      <c r="AL11" s="52" t="str">
        <f>IF(I11&lt;&gt;L11,IF(AND(YEAR(C11)=Reporting_Year,F11=Operator_Call_Sign),IF(ISNUMBER(MATCH(H11, 'AO assumptions'!$C$8:$C$16, 0)),H11,"Yes"),"No"),"CIRC")</f>
        <v>CIRC</v>
      </c>
      <c r="AM11" s="52" t="str" cm="1">
        <f t="array" aca="1" ref="AM11" ca="1">IF(AND(AL11="Yes",ISNUMBER(MATCH(_xlfn.CONCAT(I11,"-",L11),Exemption_Routes_as_per_Article_5_3,0))),IF(AND(C11&gt;=_xlfn.XLOOKUP(_xlfn.CONCAT(I11,"-",L11),Exemption_Routes_as_per_Article_5_3,Exemption_start_date,0),C11&lt;=_xlfn.XLOOKUP(_xlfn.CONCAT(I11,"-",L11),Exemption_Routes_as_per_Article_5_3,Exemption_end_date,0)),"Yes","No"),"No")</f>
        <v>No</v>
      </c>
      <c r="AN11" s="52" t="str">
        <f t="shared" ca="1" si="23"/>
        <v>No</v>
      </c>
      <c r="AO11" s="52" t="str">
        <f ca="1">IFERROR(IF(AND(AN11="Yes", VLOOKUP(I11, 'AO Reporting Template'!B:G, 6, FALSE) &lt;&gt; 0), "Yes", ""), "")</f>
        <v/>
      </c>
      <c r="AP11" s="49">
        <f>'Raw input'!AC11</f>
        <v>0</v>
      </c>
      <c r="AQ11" s="49" t="str" cm="1">
        <f t="array" aca="1" ref="AQ11" ca="1">IFERROR(IF(AO11="","",_xlfn.XLOOKUP($AP11,Unique_ID,Taxi_Fuel_tonnes)),"")</f>
        <v/>
      </c>
      <c r="AR11" s="49" t="str" cm="1">
        <f t="array" aca="1" ref="AR11" ca="1">IFERROR(IF(AO11="","",_xlfn.XLOOKUP($AP11,Unique_ID,Trip_Fuel_tonnes)),"")</f>
        <v/>
      </c>
      <c r="AS11" s="71" t="str" cm="1">
        <f t="array" aca="1" ref="AS11" ca="1">IFERROR(IF(AO11="","",_xlfn.XLOOKUP($AP11,Unique_ID,Aviation_Fuel_Required__tonnes)),"")</f>
        <v/>
      </c>
      <c r="AT11" s="49" t="str" cm="1">
        <f t="array" aca="1" ref="AT11" ca="1">IFERROR(IF(AO11="","",_xlfn.XLOOKUP($AP11,Unique_ID,Block_Off_tonnes)),"")</f>
        <v/>
      </c>
      <c r="AU11" s="49" t="str" cm="1">
        <f t="array" aca="1" ref="AU11" ca="1">IFERROR(IF(AO11="","",_xlfn.XLOOKUP($AP11,Unique_ID,Block_On_tonnes)),"")</f>
        <v/>
      </c>
      <c r="AV11" s="71" t="str" cm="1">
        <f t="array" aca="1" ref="AV11" ca="1">IFERROR(IF(AO11="","",_xlfn.XLOOKUP($AP11,Unique_ID,Actual_Consumption_tonnes)),"")</f>
        <v/>
      </c>
      <c r="AW11" s="52" t="str">
        <f t="shared" ca="1" si="11"/>
        <v/>
      </c>
      <c r="AX11" s="52" t="str" cm="1">
        <f t="array" aca="1" ref="AX11" ca="1">IFERROR(IF(AO11="","",_xlfn.XLOOKUP($AP11,Unique_ID,Total_tanked_quantity_justified_tonnes)),"Missing information")</f>
        <v/>
      </c>
      <c r="AY11" s="52" t="str">
        <f t="shared" ca="1" si="12"/>
        <v/>
      </c>
      <c r="AZ11" s="49"/>
      <c r="BA11" s="49"/>
      <c r="BB11" s="49">
        <f>'Raw input'!AD11</f>
        <v>0</v>
      </c>
      <c r="BC11" s="51" t="str">
        <f t="shared" ca="1" si="24"/>
        <v>No</v>
      </c>
      <c r="BD11" s="50"/>
      <c r="BE11" s="50"/>
    </row>
    <row r="12" spans="1:57">
      <c r="A12" s="39" t="str">
        <f>'Raw input'!A12</f>
        <v/>
      </c>
      <c r="B12" s="53">
        <f>'Raw input'!B12</f>
        <v>9</v>
      </c>
      <c r="C12" s="45">
        <f>'Raw input'!C12</f>
        <v>0</v>
      </c>
      <c r="D12" s="46">
        <f>'Raw input'!D12</f>
        <v>0</v>
      </c>
      <c r="E12" s="46">
        <f>'Raw input'!E12</f>
        <v>0</v>
      </c>
      <c r="F12" s="46">
        <f>'Raw input'!F12</f>
        <v>0</v>
      </c>
      <c r="G12" s="46">
        <f>'Raw input'!G12</f>
        <v>0</v>
      </c>
      <c r="H12" s="46">
        <f>'Raw input'!H12</f>
        <v>0</v>
      </c>
      <c r="I12" s="46">
        <f>'Raw input'!I12</f>
        <v>0</v>
      </c>
      <c r="J12" s="52" t="str">
        <f t="shared" si="14"/>
        <v/>
      </c>
      <c r="K12" s="52" t="str">
        <f t="shared" si="15"/>
        <v/>
      </c>
      <c r="L12" s="46">
        <f>'Raw input'!J12</f>
        <v>0</v>
      </c>
      <c r="M12" s="52" t="str">
        <f t="shared" si="16"/>
        <v/>
      </c>
      <c r="N12" s="52" t="str">
        <f t="shared" si="17"/>
        <v/>
      </c>
      <c r="O12" s="47">
        <f>'Raw input'!K12</f>
        <v>0</v>
      </c>
      <c r="P12" s="47">
        <f>'Raw input'!L12</f>
        <v>0</v>
      </c>
      <c r="Q12" s="70">
        <f t="shared" si="10"/>
        <v>0</v>
      </c>
      <c r="R12" s="46">
        <f>'Raw input'!N12</f>
        <v>0</v>
      </c>
      <c r="S12" s="46">
        <f>'Raw input'!O12</f>
        <v>0</v>
      </c>
      <c r="T12" s="52">
        <f t="shared" si="18"/>
        <v>0</v>
      </c>
      <c r="U12" s="46">
        <f>'Raw input'!P12</f>
        <v>0</v>
      </c>
      <c r="V12" s="40">
        <f>'Raw input'!Q12</f>
        <v>0.8</v>
      </c>
      <c r="W12" s="40">
        <f>'Raw input'!R12</f>
        <v>0</v>
      </c>
      <c r="X12" s="46">
        <f>'Raw input'!S12</f>
        <v>0</v>
      </c>
      <c r="Y12" s="46">
        <f>'Raw input'!T12</f>
        <v>0</v>
      </c>
      <c r="Z12" s="46">
        <f>'Raw input'!U12</f>
        <v>0</v>
      </c>
      <c r="AA12" s="46">
        <f>'Raw input'!V12</f>
        <v>0</v>
      </c>
      <c r="AB12" s="46">
        <f>'Raw input'!W12</f>
        <v>0</v>
      </c>
      <c r="AC12" s="46">
        <f>'Raw input'!X12</f>
        <v>0</v>
      </c>
      <c r="AD12" s="46">
        <f>'Raw input'!Y12</f>
        <v>0</v>
      </c>
      <c r="AE12" s="52">
        <f t="shared" si="19"/>
        <v>0</v>
      </c>
      <c r="AF12" s="46">
        <f>'Raw input'!Z12</f>
        <v>0</v>
      </c>
      <c r="AG12" s="46">
        <f>'Raw input'!AA12</f>
        <v>0</v>
      </c>
      <c r="AH12" s="48">
        <f>'Raw input'!AB12</f>
        <v>0</v>
      </c>
      <c r="AI12" s="52">
        <f t="shared" si="20"/>
        <v>0</v>
      </c>
      <c r="AJ12" s="52" t="str">
        <f t="shared" si="21"/>
        <v/>
      </c>
      <c r="AK12" s="52" t="str">
        <f t="shared" si="22"/>
        <v/>
      </c>
      <c r="AL12" s="52" t="str">
        <f>IF(I12&lt;&gt;L12,IF(AND(YEAR(C12)=Reporting_Year,F12=Operator_Call_Sign),IF(ISNUMBER(MATCH(H12, 'AO assumptions'!$C$8:$C$16, 0)),H12,"Yes"),"No"),"CIRC")</f>
        <v>CIRC</v>
      </c>
      <c r="AM12" s="52" t="str" cm="1">
        <f t="array" aca="1" ref="AM12" ca="1">IF(AND(AL12="Yes",ISNUMBER(MATCH(_xlfn.CONCAT(I12,"-",L12),Exemption_Routes_as_per_Article_5_3,0))),IF(AND(C12&gt;=_xlfn.XLOOKUP(_xlfn.CONCAT(I12,"-",L12),Exemption_Routes_as_per_Article_5_3,Exemption_start_date,0),C12&lt;=_xlfn.XLOOKUP(_xlfn.CONCAT(I12,"-",L12),Exemption_Routes_as_per_Article_5_3,Exemption_end_date,0)),"Yes","No"),"No")</f>
        <v>No</v>
      </c>
      <c r="AN12" s="52" t="str">
        <f t="shared" ca="1" si="23"/>
        <v>No</v>
      </c>
      <c r="AO12" s="52" t="str">
        <f ca="1">IFERROR(IF(AND(AN12="Yes", VLOOKUP(I12, 'AO Reporting Template'!B:G, 6, FALSE) &lt;&gt; 0), "Yes", ""), "")</f>
        <v/>
      </c>
      <c r="AP12" s="49">
        <f>'Raw input'!AC12</f>
        <v>0</v>
      </c>
      <c r="AQ12" s="49" t="str" cm="1">
        <f t="array" aca="1" ref="AQ12" ca="1">IFERROR(IF(AO12="","",_xlfn.XLOOKUP($AP12,Unique_ID,Taxi_Fuel_tonnes)),"")</f>
        <v/>
      </c>
      <c r="AR12" s="49" t="str" cm="1">
        <f t="array" aca="1" ref="AR12" ca="1">IFERROR(IF(AO12="","",_xlfn.XLOOKUP($AP12,Unique_ID,Trip_Fuel_tonnes)),"")</f>
        <v/>
      </c>
      <c r="AS12" s="71" t="str" cm="1">
        <f t="array" aca="1" ref="AS12" ca="1">IFERROR(IF(AO12="","",_xlfn.XLOOKUP($AP12,Unique_ID,Aviation_Fuel_Required__tonnes)),"")</f>
        <v/>
      </c>
      <c r="AT12" s="49" t="str" cm="1">
        <f t="array" aca="1" ref="AT12" ca="1">IFERROR(IF(AO12="","",_xlfn.XLOOKUP($AP12,Unique_ID,Block_Off_tonnes)),"")</f>
        <v/>
      </c>
      <c r="AU12" s="49" t="str" cm="1">
        <f t="array" aca="1" ref="AU12" ca="1">IFERROR(IF(AO12="","",_xlfn.XLOOKUP($AP12,Unique_ID,Block_On_tonnes)),"")</f>
        <v/>
      </c>
      <c r="AV12" s="71" t="str" cm="1">
        <f t="array" aca="1" ref="AV12" ca="1">IFERROR(IF(AO12="","",_xlfn.XLOOKUP($AP12,Unique_ID,Actual_Consumption_tonnes)),"")</f>
        <v/>
      </c>
      <c r="AW12" s="52" t="str">
        <f t="shared" ca="1" si="11"/>
        <v/>
      </c>
      <c r="AX12" s="52" t="str" cm="1">
        <f t="array" aca="1" ref="AX12" ca="1">IFERROR(IF(AO12="","",_xlfn.XLOOKUP($AP12,Unique_ID,Total_tanked_quantity_justified_tonnes)),"Missing information")</f>
        <v/>
      </c>
      <c r="AY12" s="52" t="str">
        <f t="shared" ca="1" si="12"/>
        <v/>
      </c>
      <c r="AZ12" s="49"/>
      <c r="BA12" s="49"/>
      <c r="BB12" s="49">
        <f>'Raw input'!AD12</f>
        <v>0</v>
      </c>
      <c r="BC12" s="51" t="str">
        <f t="shared" ca="1" si="24"/>
        <v>No</v>
      </c>
      <c r="BD12" s="50"/>
      <c r="BE12" s="50"/>
    </row>
    <row r="13" spans="1:57">
      <c r="A13" s="39" t="str">
        <f>'Raw input'!A13</f>
        <v/>
      </c>
      <c r="B13" s="53">
        <f>'Raw input'!B13</f>
        <v>10</v>
      </c>
      <c r="C13" s="45">
        <f>'Raw input'!C13</f>
        <v>0</v>
      </c>
      <c r="D13" s="46">
        <f>'Raw input'!D13</f>
        <v>0</v>
      </c>
      <c r="E13" s="46">
        <f>'Raw input'!E13</f>
        <v>0</v>
      </c>
      <c r="F13" s="46">
        <f>'Raw input'!F13</f>
        <v>0</v>
      </c>
      <c r="G13" s="46">
        <f>'Raw input'!G13</f>
        <v>0</v>
      </c>
      <c r="H13" s="46">
        <f>'Raw input'!H13</f>
        <v>0</v>
      </c>
      <c r="I13" s="46">
        <f>'Raw input'!I13</f>
        <v>0</v>
      </c>
      <c r="J13" s="52" t="str">
        <f t="shared" si="14"/>
        <v/>
      </c>
      <c r="K13" s="52" t="str">
        <f t="shared" si="15"/>
        <v/>
      </c>
      <c r="L13" s="46">
        <f>'Raw input'!J13</f>
        <v>0</v>
      </c>
      <c r="M13" s="52" t="str">
        <f t="shared" si="16"/>
        <v/>
      </c>
      <c r="N13" s="52" t="str">
        <f t="shared" si="17"/>
        <v/>
      </c>
      <c r="O13" s="47">
        <f>'Raw input'!K13</f>
        <v>0</v>
      </c>
      <c r="P13" s="47">
        <f>'Raw input'!L13</f>
        <v>0</v>
      </c>
      <c r="Q13" s="70">
        <f t="shared" si="10"/>
        <v>0</v>
      </c>
      <c r="R13" s="46">
        <f>'Raw input'!N13</f>
        <v>0</v>
      </c>
      <c r="S13" s="46">
        <f>'Raw input'!O13</f>
        <v>0</v>
      </c>
      <c r="T13" s="52">
        <f t="shared" si="18"/>
        <v>0</v>
      </c>
      <c r="U13" s="46">
        <f>'Raw input'!P13</f>
        <v>0</v>
      </c>
      <c r="V13" s="40">
        <f>'Raw input'!Q13</f>
        <v>0.8</v>
      </c>
      <c r="W13" s="40">
        <f>'Raw input'!R13</f>
        <v>0</v>
      </c>
      <c r="X13" s="46">
        <f>'Raw input'!S13</f>
        <v>0</v>
      </c>
      <c r="Y13" s="46">
        <f>'Raw input'!T13</f>
        <v>0</v>
      </c>
      <c r="Z13" s="46">
        <f>'Raw input'!U13</f>
        <v>0</v>
      </c>
      <c r="AA13" s="46">
        <f>'Raw input'!V13</f>
        <v>0</v>
      </c>
      <c r="AB13" s="46">
        <f>'Raw input'!W13</f>
        <v>0</v>
      </c>
      <c r="AC13" s="46">
        <f>'Raw input'!X13</f>
        <v>0</v>
      </c>
      <c r="AD13" s="46">
        <f>'Raw input'!Y13</f>
        <v>0</v>
      </c>
      <c r="AE13" s="52">
        <f t="shared" si="19"/>
        <v>0</v>
      </c>
      <c r="AF13" s="46">
        <f>'Raw input'!Z13</f>
        <v>0</v>
      </c>
      <c r="AG13" s="46">
        <f>'Raw input'!AA13</f>
        <v>0</v>
      </c>
      <c r="AH13" s="48">
        <f>'Raw input'!AB13</f>
        <v>0</v>
      </c>
      <c r="AI13" s="52">
        <f t="shared" si="20"/>
        <v>0</v>
      </c>
      <c r="AJ13" s="52" t="str">
        <f t="shared" si="21"/>
        <v/>
      </c>
      <c r="AK13" s="52" t="str">
        <f t="shared" si="22"/>
        <v/>
      </c>
      <c r="AL13" s="52" t="str">
        <f>IF(I13&lt;&gt;L13,IF(AND(YEAR(C13)=Reporting_Year,F13=Operator_Call_Sign),IF(ISNUMBER(MATCH(H13, 'AO assumptions'!$C$8:$C$16, 0)),H13,"Yes"),"No"),"CIRC")</f>
        <v>CIRC</v>
      </c>
      <c r="AM13" s="52" t="str" cm="1">
        <f t="array" aca="1" ref="AM13" ca="1">IF(AND(AL13="Yes",ISNUMBER(MATCH(_xlfn.CONCAT(I13,"-",L13),Exemption_Routes_as_per_Article_5_3,0))),IF(AND(C13&gt;=_xlfn.XLOOKUP(_xlfn.CONCAT(I13,"-",L13),Exemption_Routes_as_per_Article_5_3,Exemption_start_date,0),C13&lt;=_xlfn.XLOOKUP(_xlfn.CONCAT(I13,"-",L13),Exemption_Routes_as_per_Article_5_3,Exemption_end_date,0)),"Yes","No"),"No")</f>
        <v>No</v>
      </c>
      <c r="AN13" s="52" t="str">
        <f t="shared" ca="1" si="23"/>
        <v>No</v>
      </c>
      <c r="AO13" s="52" t="str">
        <f ca="1">IFERROR(IF(AND(AN13="Yes", VLOOKUP(I13, 'AO Reporting Template'!B:G, 6, FALSE) &lt;&gt; 0), "Yes", ""), "")</f>
        <v/>
      </c>
      <c r="AP13" s="49">
        <f>'Raw input'!AC13</f>
        <v>0</v>
      </c>
      <c r="AQ13" s="49" t="str" cm="1">
        <f t="array" aca="1" ref="AQ13" ca="1">IFERROR(IF(AO13="","",_xlfn.XLOOKUP($AP13,Unique_ID,Taxi_Fuel_tonnes)),"")</f>
        <v/>
      </c>
      <c r="AR13" s="49" t="str" cm="1">
        <f t="array" aca="1" ref="AR13" ca="1">IFERROR(IF(AO13="","",_xlfn.XLOOKUP($AP13,Unique_ID,Trip_Fuel_tonnes)),"")</f>
        <v/>
      </c>
      <c r="AS13" s="71" t="str" cm="1">
        <f t="array" aca="1" ref="AS13" ca="1">IFERROR(IF(AO13="","",_xlfn.XLOOKUP($AP13,Unique_ID,Aviation_Fuel_Required__tonnes)),"")</f>
        <v/>
      </c>
      <c r="AT13" s="49" t="str" cm="1">
        <f t="array" aca="1" ref="AT13" ca="1">IFERROR(IF(AO13="","",_xlfn.XLOOKUP($AP13,Unique_ID,Block_Off_tonnes)),"")</f>
        <v/>
      </c>
      <c r="AU13" s="49" t="str" cm="1">
        <f t="array" aca="1" ref="AU13" ca="1">IFERROR(IF(AO13="","",_xlfn.XLOOKUP($AP13,Unique_ID,Block_On_tonnes)),"")</f>
        <v/>
      </c>
      <c r="AV13" s="71" t="str" cm="1">
        <f t="array" aca="1" ref="AV13" ca="1">IFERROR(IF(AO13="","",_xlfn.XLOOKUP($AP13,Unique_ID,Actual_Consumption_tonnes)),"")</f>
        <v/>
      </c>
      <c r="AW13" s="52" t="str">
        <f t="shared" ca="1" si="11"/>
        <v/>
      </c>
      <c r="AX13" s="52" t="str" cm="1">
        <f t="array" aca="1" ref="AX13" ca="1">IFERROR(IF(AO13="","",_xlfn.XLOOKUP($AP13,Unique_ID,Total_tanked_quantity_justified_tonnes)),"Missing information")</f>
        <v/>
      </c>
      <c r="AY13" s="52" t="str">
        <f t="shared" ca="1" si="12"/>
        <v/>
      </c>
      <c r="AZ13" s="49"/>
      <c r="BA13" s="49"/>
      <c r="BB13" s="49">
        <f>'Raw input'!AD13</f>
        <v>0</v>
      </c>
      <c r="BC13" s="51" t="str">
        <f t="shared" ca="1" si="24"/>
        <v>No</v>
      </c>
      <c r="BD13" s="50"/>
      <c r="BE13" s="50"/>
    </row>
    <row r="14" spans="1:57">
      <c r="A14" s="39" t="str">
        <f>'Raw input'!A14</f>
        <v/>
      </c>
      <c r="B14" s="53">
        <f>'Raw input'!B14</f>
        <v>11</v>
      </c>
      <c r="C14" s="45">
        <f>'Raw input'!C14</f>
        <v>0</v>
      </c>
      <c r="D14" s="46">
        <f>'Raw input'!D14</f>
        <v>0</v>
      </c>
      <c r="E14" s="46">
        <f>'Raw input'!E14</f>
        <v>0</v>
      </c>
      <c r="F14" s="46">
        <f>'Raw input'!F14</f>
        <v>0</v>
      </c>
      <c r="G14" s="46">
        <f>'Raw input'!G14</f>
        <v>0</v>
      </c>
      <c r="H14" s="46">
        <f>'Raw input'!H14</f>
        <v>0</v>
      </c>
      <c r="I14" s="46">
        <f>'Raw input'!I14</f>
        <v>0</v>
      </c>
      <c r="J14" s="52" t="str">
        <f t="shared" si="14"/>
        <v/>
      </c>
      <c r="K14" s="52" t="str">
        <f t="shared" si="15"/>
        <v/>
      </c>
      <c r="L14" s="46">
        <f>'Raw input'!J14</f>
        <v>0</v>
      </c>
      <c r="M14" s="52" t="str">
        <f t="shared" si="16"/>
        <v/>
      </c>
      <c r="N14" s="52" t="str">
        <f t="shared" si="17"/>
        <v/>
      </c>
      <c r="O14" s="47">
        <f>'Raw input'!K14</f>
        <v>0</v>
      </c>
      <c r="P14" s="47">
        <f>'Raw input'!L14</f>
        <v>0</v>
      </c>
      <c r="Q14" s="70">
        <f t="shared" si="10"/>
        <v>0</v>
      </c>
      <c r="R14" s="46">
        <f>'Raw input'!N14</f>
        <v>0</v>
      </c>
      <c r="S14" s="46">
        <f>'Raw input'!O14</f>
        <v>0</v>
      </c>
      <c r="T14" s="52">
        <f t="shared" si="18"/>
        <v>0</v>
      </c>
      <c r="U14" s="46">
        <f>'Raw input'!P14</f>
        <v>0</v>
      </c>
      <c r="V14" s="40">
        <f>'Raw input'!Q14</f>
        <v>0.8</v>
      </c>
      <c r="W14" s="40">
        <f>'Raw input'!R14</f>
        <v>0</v>
      </c>
      <c r="X14" s="46">
        <f>'Raw input'!S14</f>
        <v>0</v>
      </c>
      <c r="Y14" s="46">
        <f>'Raw input'!T14</f>
        <v>0</v>
      </c>
      <c r="Z14" s="46">
        <f>'Raw input'!U14</f>
        <v>0</v>
      </c>
      <c r="AA14" s="46">
        <f>'Raw input'!V14</f>
        <v>0</v>
      </c>
      <c r="AB14" s="46">
        <f>'Raw input'!W14</f>
        <v>0</v>
      </c>
      <c r="AC14" s="46">
        <f>'Raw input'!X14</f>
        <v>0</v>
      </c>
      <c r="AD14" s="46">
        <f>'Raw input'!Y14</f>
        <v>0</v>
      </c>
      <c r="AE14" s="52">
        <f>SUM(X14:AD14)</f>
        <v>0</v>
      </c>
      <c r="AF14" s="46">
        <f>'Raw input'!Z14</f>
        <v>0</v>
      </c>
      <c r="AG14" s="46">
        <f>'Raw input'!AA14</f>
        <v>0</v>
      </c>
      <c r="AH14" s="48">
        <f>'Raw input'!AB14</f>
        <v>0</v>
      </c>
      <c r="AI14" s="52">
        <f t="shared" si="20"/>
        <v>0</v>
      </c>
      <c r="AJ14" s="52" t="str">
        <f t="shared" si="21"/>
        <v/>
      </c>
      <c r="AK14" s="52" t="str">
        <f t="shared" si="22"/>
        <v/>
      </c>
      <c r="AL14" s="52" t="str">
        <f>IF(I14&lt;&gt;L14,IF(AND(YEAR(C14)=Reporting_Year,F14=Operator_Call_Sign),IF(ISNUMBER(MATCH(H14, 'AO assumptions'!$C$8:$C$16, 0)),H14,"Yes"),"No"),"CIRC")</f>
        <v>CIRC</v>
      </c>
      <c r="AM14" s="52" t="str" cm="1">
        <f t="array" aca="1" ref="AM14" ca="1">IF(AND(AL14="Yes",ISNUMBER(MATCH(_xlfn.CONCAT(I14,"-",L14),Exemption_Routes_as_per_Article_5_3,0))),IF(AND(C14&gt;=_xlfn.XLOOKUP(_xlfn.CONCAT(I14,"-",L14),Exemption_Routes_as_per_Article_5_3,Exemption_start_date,0),C14&lt;=_xlfn.XLOOKUP(_xlfn.CONCAT(I14,"-",L14),Exemption_Routes_as_per_Article_5_3,Exemption_end_date,0)),"Yes","No"),"No")</f>
        <v>No</v>
      </c>
      <c r="AN14" s="52" t="str">
        <f t="shared" ca="1" si="23"/>
        <v>No</v>
      </c>
      <c r="AO14" s="52" t="str">
        <f ca="1">IFERROR(IF(AND(AN14="Yes", VLOOKUP(I14, 'AO Reporting Template'!B:G, 6, FALSE) &lt;&gt; 0), "Yes", ""), "")</f>
        <v/>
      </c>
      <c r="AP14" s="49">
        <f>'Raw input'!AC14</f>
        <v>0</v>
      </c>
      <c r="AQ14" s="49" t="str" cm="1">
        <f t="array" aca="1" ref="AQ14" ca="1">IFERROR(IF(AO14="","",_xlfn.XLOOKUP($AP14,Unique_ID,Taxi_Fuel_tonnes)),"")</f>
        <v/>
      </c>
      <c r="AR14" s="49" t="str" cm="1">
        <f t="array" aca="1" ref="AR14" ca="1">IFERROR(IF(AO14="","",_xlfn.XLOOKUP($AP14,Unique_ID,Trip_Fuel_tonnes)),"")</f>
        <v/>
      </c>
      <c r="AS14" s="71" t="str" cm="1">
        <f t="array" aca="1" ref="AS14" ca="1">IFERROR(IF(AO14="","",_xlfn.XLOOKUP($AP14,Unique_ID,Aviation_Fuel_Required__tonnes)),"")</f>
        <v/>
      </c>
      <c r="AT14" s="49" t="str" cm="1">
        <f t="array" aca="1" ref="AT14" ca="1">IFERROR(IF(AO14="","",_xlfn.XLOOKUP($AP14,Unique_ID,Block_Off_tonnes)),"")</f>
        <v/>
      </c>
      <c r="AU14" s="49" t="str" cm="1">
        <f t="array" aca="1" ref="AU14" ca="1">IFERROR(IF(AO14="","",_xlfn.XLOOKUP($AP14,Unique_ID,Block_On_tonnes)),"")</f>
        <v/>
      </c>
      <c r="AV14" s="71" t="str" cm="1">
        <f t="array" aca="1" ref="AV14" ca="1">IFERROR(IF(AO14="","",_xlfn.XLOOKUP($AP14,Unique_ID,Actual_Consumption_tonnes)),"")</f>
        <v/>
      </c>
      <c r="AW14" s="52" t="str">
        <f t="shared" ca="1" si="11"/>
        <v/>
      </c>
      <c r="AX14" s="52" t="str" cm="1">
        <f t="array" aca="1" ref="AX14" ca="1">IFERROR(IF(AO14="","",_xlfn.XLOOKUP($AP14,Unique_ID,Total_tanked_quantity_justified_tonnes)),"Missing information")</f>
        <v/>
      </c>
      <c r="AY14" s="52" t="str">
        <f t="shared" ca="1" si="12"/>
        <v/>
      </c>
      <c r="AZ14" s="49"/>
      <c r="BA14" s="49"/>
      <c r="BB14" s="49">
        <f>'Raw input'!AD14</f>
        <v>0</v>
      </c>
      <c r="BC14" s="51" t="str">
        <f t="shared" ca="1" si="24"/>
        <v>No</v>
      </c>
      <c r="BD14" s="50"/>
      <c r="BE14" s="50"/>
    </row>
    <row r="15" spans="1:57">
      <c r="A15" s="39" t="str">
        <f>'Raw input'!A15</f>
        <v/>
      </c>
      <c r="B15" s="53">
        <f>'Raw input'!B15</f>
        <v>12</v>
      </c>
      <c r="C15" s="45">
        <f>'Raw input'!C15</f>
        <v>0</v>
      </c>
      <c r="D15" s="46">
        <f>'Raw input'!D15</f>
        <v>0</v>
      </c>
      <c r="E15" s="46">
        <f>'Raw input'!E15</f>
        <v>0</v>
      </c>
      <c r="F15" s="46">
        <f>'Raw input'!F15</f>
        <v>0</v>
      </c>
      <c r="G15" s="46">
        <f>'Raw input'!G15</f>
        <v>0</v>
      </c>
      <c r="H15" s="46">
        <f>'Raw input'!H15</f>
        <v>0</v>
      </c>
      <c r="I15" s="46">
        <f>'Raw input'!I15</f>
        <v>0</v>
      </c>
      <c r="J15" s="52" t="str">
        <f t="shared" si="14"/>
        <v/>
      </c>
      <c r="K15" s="52" t="str">
        <f t="shared" si="15"/>
        <v/>
      </c>
      <c r="L15" s="46">
        <f>'Raw input'!J15</f>
        <v>0</v>
      </c>
      <c r="M15" s="52" t="str">
        <f t="shared" si="16"/>
        <v/>
      </c>
      <c r="N15" s="52" t="str">
        <f t="shared" si="17"/>
        <v/>
      </c>
      <c r="O15" s="47">
        <f>'Raw input'!K15</f>
        <v>0</v>
      </c>
      <c r="P15" s="47">
        <f>'Raw input'!L15</f>
        <v>0</v>
      </c>
      <c r="Q15" s="70">
        <f t="shared" si="10"/>
        <v>0</v>
      </c>
      <c r="R15" s="46">
        <f>'Raw input'!N15</f>
        <v>0</v>
      </c>
      <c r="S15" s="46">
        <f>'Raw input'!O15</f>
        <v>0</v>
      </c>
      <c r="T15" s="52">
        <f t="shared" si="18"/>
        <v>0</v>
      </c>
      <c r="U15" s="46">
        <f>'Raw input'!P15</f>
        <v>0</v>
      </c>
      <c r="V15" s="40">
        <f>'Raw input'!Q15</f>
        <v>0.8</v>
      </c>
      <c r="W15" s="40">
        <f>'Raw input'!R15</f>
        <v>0</v>
      </c>
      <c r="X15" s="46">
        <f>'Raw input'!S15</f>
        <v>0</v>
      </c>
      <c r="Y15" s="46">
        <f>'Raw input'!T15</f>
        <v>0</v>
      </c>
      <c r="Z15" s="46">
        <f>'Raw input'!U15</f>
        <v>0</v>
      </c>
      <c r="AA15" s="46">
        <f>'Raw input'!V15</f>
        <v>0</v>
      </c>
      <c r="AB15" s="46">
        <f>'Raw input'!W15</f>
        <v>0</v>
      </c>
      <c r="AC15" s="46">
        <f>'Raw input'!X15</f>
        <v>0</v>
      </c>
      <c r="AD15" s="46">
        <f>'Raw input'!Y15</f>
        <v>0</v>
      </c>
      <c r="AE15" s="52">
        <f t="shared" si="19"/>
        <v>0</v>
      </c>
      <c r="AF15" s="46">
        <f>'Raw input'!Z15</f>
        <v>0</v>
      </c>
      <c r="AG15" s="46">
        <f>'Raw input'!AA15</f>
        <v>0</v>
      </c>
      <c r="AH15" s="48">
        <f>'Raw input'!AB15</f>
        <v>0</v>
      </c>
      <c r="AI15" s="52">
        <f t="shared" si="20"/>
        <v>0</v>
      </c>
      <c r="AJ15" s="52" t="str">
        <f t="shared" si="21"/>
        <v/>
      </c>
      <c r="AK15" s="52" t="str">
        <f t="shared" si="22"/>
        <v/>
      </c>
      <c r="AL15" s="52" t="str">
        <f>IF(I15&lt;&gt;L15,IF(AND(YEAR(C15)=Reporting_Year,F15=Operator_Call_Sign),IF(ISNUMBER(MATCH(H15, 'AO assumptions'!$C$8:$C$16, 0)),H15,"Yes"),"No"),"CIRC")</f>
        <v>CIRC</v>
      </c>
      <c r="AM15" s="52" t="str" cm="1">
        <f t="array" aca="1" ref="AM15" ca="1">IF(AND(AL15="Yes",ISNUMBER(MATCH(_xlfn.CONCAT(I15,"-",L15),Exemption_Routes_as_per_Article_5_3,0))),IF(AND(C15&gt;=_xlfn.XLOOKUP(_xlfn.CONCAT(I15,"-",L15),Exemption_Routes_as_per_Article_5_3,Exemption_start_date,0),C15&lt;=_xlfn.XLOOKUP(_xlfn.CONCAT(I15,"-",L15),Exemption_Routes_as_per_Article_5_3,Exemption_end_date,0)),"Yes","No"),"No")</f>
        <v>No</v>
      </c>
      <c r="AN15" s="52" t="str">
        <f t="shared" ca="1" si="23"/>
        <v>No</v>
      </c>
      <c r="AO15" s="52" t="str">
        <f ca="1">IFERROR(IF(AND(AN15="Yes", VLOOKUP(I15, 'AO Reporting Template'!B:G, 6, FALSE) &lt;&gt; 0), "Yes", ""), "")</f>
        <v/>
      </c>
      <c r="AP15" s="49">
        <f>'Raw input'!AC15</f>
        <v>0</v>
      </c>
      <c r="AQ15" s="49" t="str" cm="1">
        <f t="array" aca="1" ref="AQ15" ca="1">IFERROR(IF(AO15="","",_xlfn.XLOOKUP($AP15,Unique_ID,Taxi_Fuel_tonnes)),"")</f>
        <v/>
      </c>
      <c r="AR15" s="49" t="str" cm="1">
        <f t="array" aca="1" ref="AR15" ca="1">IFERROR(IF(AO15="","",_xlfn.XLOOKUP($AP15,Unique_ID,Trip_Fuel_tonnes)),"")</f>
        <v/>
      </c>
      <c r="AS15" s="71" t="str" cm="1">
        <f t="array" aca="1" ref="AS15" ca="1">IFERROR(IF(AO15="","",_xlfn.XLOOKUP($AP15,Unique_ID,Aviation_Fuel_Required__tonnes)),"")</f>
        <v/>
      </c>
      <c r="AT15" s="49" t="str" cm="1">
        <f t="array" aca="1" ref="AT15" ca="1">IFERROR(IF(AO15="","",_xlfn.XLOOKUP($AP15,Unique_ID,Block_Off_tonnes)),"")</f>
        <v/>
      </c>
      <c r="AU15" s="49" t="str" cm="1">
        <f t="array" aca="1" ref="AU15" ca="1">IFERROR(IF(AO15="","",_xlfn.XLOOKUP($AP15,Unique_ID,Block_On_tonnes)),"")</f>
        <v/>
      </c>
      <c r="AV15" s="71" t="str" cm="1">
        <f t="array" aca="1" ref="AV15" ca="1">IFERROR(IF(AO15="","",_xlfn.XLOOKUP($AP15,Unique_ID,Actual_Consumption_tonnes)),"")</f>
        <v/>
      </c>
      <c r="AW15" s="52" t="str">
        <f t="shared" ca="1" si="11"/>
        <v/>
      </c>
      <c r="AX15" s="52" t="str" cm="1">
        <f t="array" aca="1" ref="AX15" ca="1">IFERROR(IF(AO15="","",_xlfn.XLOOKUP($AP15,Unique_ID,Total_tanked_quantity_justified_tonnes)),"Missing information")</f>
        <v/>
      </c>
      <c r="AY15" s="52" t="str">
        <f t="shared" ca="1" si="12"/>
        <v/>
      </c>
      <c r="AZ15" s="49"/>
      <c r="BA15" s="49"/>
      <c r="BB15" s="49">
        <f>'Raw input'!AD15</f>
        <v>0</v>
      </c>
      <c r="BC15" s="51" t="str">
        <f t="shared" ca="1" si="24"/>
        <v>No</v>
      </c>
      <c r="BD15" s="50"/>
      <c r="BE15" s="50"/>
    </row>
    <row r="16" spans="1:57">
      <c r="A16" s="39" t="str">
        <f>'Raw input'!A16</f>
        <v/>
      </c>
      <c r="B16" s="53">
        <f>'Raw input'!B16</f>
        <v>13</v>
      </c>
      <c r="C16" s="45">
        <f>'Raw input'!C16</f>
        <v>0</v>
      </c>
      <c r="D16" s="46">
        <f>'Raw input'!D16</f>
        <v>0</v>
      </c>
      <c r="E16" s="46">
        <f>'Raw input'!E16</f>
        <v>0</v>
      </c>
      <c r="F16" s="46">
        <f>'Raw input'!F16</f>
        <v>0</v>
      </c>
      <c r="G16" s="46">
        <f>'Raw input'!G16</f>
        <v>0</v>
      </c>
      <c r="H16" s="46">
        <f>'Raw input'!H16</f>
        <v>0</v>
      </c>
      <c r="I16" s="46">
        <f>'Raw input'!I16</f>
        <v>0</v>
      </c>
      <c r="J16" s="52" t="str">
        <f t="shared" ref="J16" si="25">IFERROR(INDEX(Union_Airports_name,MATCH(I16,Union_Airports_icao_code,0),1),"")</f>
        <v/>
      </c>
      <c r="K16" s="52" t="str">
        <f t="shared" ref="K16" si="26">IFERROR(INDEX(Union_Airports_Country,MATCH(I16,Union_Airports_icao_code,0),1),"")</f>
        <v/>
      </c>
      <c r="L16" s="46">
        <f>'Raw input'!J16</f>
        <v>0</v>
      </c>
      <c r="M16" s="52" t="str">
        <f t="shared" ref="M16" si="27">IFERROR(INDEX(Union_Airports_name,MATCH(L16,Union_Airports_icao_code,0),1),"")</f>
        <v/>
      </c>
      <c r="N16" s="52" t="str">
        <f t="shared" ref="N16" si="28">IFERROR(INDEX(Union_Airports_Country,MATCH(L16,Union_Airports_icao_code,0),1),"")</f>
        <v/>
      </c>
      <c r="O16" s="47">
        <f>'Raw input'!K16</f>
        <v>0</v>
      </c>
      <c r="P16" s="47">
        <f>'Raw input'!L16</f>
        <v>0</v>
      </c>
      <c r="Q16" s="70">
        <f t="shared" si="10"/>
        <v>0</v>
      </c>
      <c r="R16" s="46">
        <f>'Raw input'!N16</f>
        <v>0</v>
      </c>
      <c r="S16" s="46">
        <f>'Raw input'!O16</f>
        <v>0</v>
      </c>
      <c r="T16" s="52">
        <f t="shared" ref="T16" si="29">SUM(R16,S16)</f>
        <v>0</v>
      </c>
      <c r="U16" s="46">
        <f>'Raw input'!P16</f>
        <v>0</v>
      </c>
      <c r="V16" s="40">
        <f>'Raw input'!Q16</f>
        <v>0.8</v>
      </c>
      <c r="W16" s="40">
        <f>'Raw input'!R16</f>
        <v>0</v>
      </c>
      <c r="X16" s="46">
        <f>'Raw input'!S16</f>
        <v>0</v>
      </c>
      <c r="Y16" s="46">
        <f>'Raw input'!T16</f>
        <v>0</v>
      </c>
      <c r="Z16" s="46">
        <f>'Raw input'!U16</f>
        <v>0</v>
      </c>
      <c r="AA16" s="46">
        <f>'Raw input'!V16</f>
        <v>0</v>
      </c>
      <c r="AB16" s="46">
        <f>'Raw input'!W16</f>
        <v>0</v>
      </c>
      <c r="AC16" s="46">
        <f>'Raw input'!X16</f>
        <v>0</v>
      </c>
      <c r="AD16" s="46">
        <f>'Raw input'!Y16</f>
        <v>0</v>
      </c>
      <c r="AE16" s="52">
        <f t="shared" ref="AE16" si="30">SUM(X16:AD16)</f>
        <v>0</v>
      </c>
      <c r="AF16" s="46">
        <f>'Raw input'!Z16</f>
        <v>0</v>
      </c>
      <c r="AG16" s="46">
        <f>'Raw input'!AA16</f>
        <v>0</v>
      </c>
      <c r="AH16" s="48">
        <f>'Raw input'!AB16</f>
        <v>0</v>
      </c>
      <c r="AI16" s="52">
        <f t="shared" ref="AI16" si="31">AG16-AH16</f>
        <v>0</v>
      </c>
      <c r="AJ16" s="52" t="str">
        <f t="shared" ref="AJ16" si="32">IFERROR(INDEX(Union_Airports_Scope,MATCH(I16,Union_Airports_icao_code,0),1),"")</f>
        <v/>
      </c>
      <c r="AK16" s="52" t="str">
        <f t="shared" ref="AK16" si="33">IFERROR(INDEX(Union_Airports_Scope,MATCH(L16,Union_Airports_icao_code,0),1),"")</f>
        <v/>
      </c>
      <c r="AL16" s="52" t="str">
        <f>IF(I16&lt;&gt;L16,IF(AND(YEAR(C16)=Reporting_Year,F16=Operator_Call_Sign),IF(ISNUMBER(MATCH(H16, 'AO assumptions'!$C$8:$C$16, 0)),H16,"Yes"),"No"),"CIRC")</f>
        <v>CIRC</v>
      </c>
      <c r="AM16" s="52" t="str" cm="1">
        <f t="array" aca="1" ref="AM16" ca="1">IF(AND(AL16="Yes",ISNUMBER(MATCH(_xlfn.CONCAT(I16,"-",L16),Exemption_Routes_as_per_Article_5_3,0))),IF(AND(C16&gt;=_xlfn.XLOOKUP(_xlfn.CONCAT(I16,"-",L16),Exemption_Routes_as_per_Article_5_3,Exemption_start_date,0),C16&lt;=_xlfn.XLOOKUP(_xlfn.CONCAT(I16,"-",L16),Exemption_Routes_as_per_Article_5_3,Exemption_end_date,0)),"Yes","No"),"No")</f>
        <v>No</v>
      </c>
      <c r="AN16" s="52" t="str">
        <f t="shared" ref="AN16" ca="1" si="34">IF(AND(AJ16="Yes",AL16="Yes",AM16="No"),"Yes","No")</f>
        <v>No</v>
      </c>
      <c r="AO16" s="52" t="str">
        <f ca="1">IFERROR(IF(AND(AN16="Yes", VLOOKUP(I16, 'AO Reporting Template'!B:G, 6, FALSE) &lt;&gt; 0), "Yes", ""), "")</f>
        <v/>
      </c>
      <c r="AP16" s="49">
        <f>'Raw input'!AC16</f>
        <v>0</v>
      </c>
      <c r="AQ16" s="49" t="str" cm="1">
        <f t="array" aca="1" ref="AQ16" ca="1">IFERROR(IF(AO16="","",_xlfn.XLOOKUP($AP16,Unique_ID,Taxi_Fuel_tonnes)),"")</f>
        <v/>
      </c>
      <c r="AR16" s="49" t="str" cm="1">
        <f t="array" aca="1" ref="AR16" ca="1">IFERROR(IF(AO16="","",_xlfn.XLOOKUP($AP16,Unique_ID,Trip_Fuel_tonnes)),"")</f>
        <v/>
      </c>
      <c r="AS16" s="71" t="str" cm="1">
        <f t="array" aca="1" ref="AS16" ca="1">IFERROR(IF(AO16="","",_xlfn.XLOOKUP($AP16,Unique_ID,Aviation_Fuel_Required__tonnes)),"")</f>
        <v/>
      </c>
      <c r="AT16" s="49" t="str" cm="1">
        <f t="array" aca="1" ref="AT16" ca="1">IFERROR(IF(AO16="","",_xlfn.XLOOKUP($AP16,Unique_ID,Block_Off_tonnes)),"")</f>
        <v/>
      </c>
      <c r="AU16" s="49" t="str" cm="1">
        <f t="array" aca="1" ref="AU16" ca="1">IFERROR(IF(AO16="","",_xlfn.XLOOKUP($AP16,Unique_ID,Block_On_tonnes)),"")</f>
        <v/>
      </c>
      <c r="AV16" s="71" t="str" cm="1">
        <f t="array" aca="1" ref="AV16" ca="1">IFERROR(IF(AO16="","",_xlfn.XLOOKUP($AP16,Unique_ID,Actual_Consumption_tonnes)),"")</f>
        <v/>
      </c>
      <c r="AW16" s="52" t="str">
        <f t="shared" ca="1" si="11"/>
        <v/>
      </c>
      <c r="AX16" s="52" t="str" cm="1">
        <f t="array" aca="1" ref="AX16" ca="1">IFERROR(IF(AO16="","",_xlfn.XLOOKUP($AP16,Unique_ID,Total_tanked_quantity_justified_tonnes)),"Missing information")</f>
        <v/>
      </c>
      <c r="AY16" s="52" t="str">
        <f t="shared" ca="1" si="12"/>
        <v/>
      </c>
      <c r="AZ16" s="49"/>
      <c r="BA16" s="49"/>
      <c r="BB16" s="49">
        <f>'Raw input'!AD16</f>
        <v>0</v>
      </c>
      <c r="BC16" s="51" t="str">
        <f t="shared" ref="BC16" ca="1" si="35">IF(OR(AND(AN16="Yes",OR(R16="",R16=0,S16="",S16=0,AE16="0")),AND(AN16="Yes",AO16="Yes",OR(AQ16="",AQ16=0,AR16="",AR16=0,AT16="0",AT16="",AU16=0,AU16=""))),"Yes","No")</f>
        <v>No</v>
      </c>
      <c r="BD16" s="50"/>
      <c r="BE16" s="50"/>
    </row>
  </sheetData>
  <mergeCells count="11">
    <mergeCell ref="AW2:AX2"/>
    <mergeCell ref="U1:W1"/>
    <mergeCell ref="AP1:AX1"/>
    <mergeCell ref="AY1:BB1"/>
    <mergeCell ref="A1:Q1"/>
    <mergeCell ref="AQ2:AS2"/>
    <mergeCell ref="AT2:AV2"/>
    <mergeCell ref="R1:T1"/>
    <mergeCell ref="X1:AE1"/>
    <mergeCell ref="AG1:AI1"/>
    <mergeCell ref="AJ1:AO1"/>
  </mergeCells>
  <conditionalFormatting sqref="B4:B1048576">
    <cfRule type="cellIs" dxfId="0" priority="1" stopIfTrue="1" operator="notEqual">
      <formula>0</formula>
    </cfRule>
  </conditionalFormatting>
  <dataValidations count="1">
    <dataValidation type="custom" showInputMessage="1" showErrorMessage="1" error="Incorrect type/Manual Entry not required" sqref="J4:J16" xr:uid="{BC85C706-D613-461B-978F-AE36769FF02E}">
      <formula1>IFERROR(INDEX(Union_Airports_name,MATCH(I4,Union_Airports_icao_code,0),1),"")</formula1>
    </dataValidation>
  </dataValidations>
  <pageMargins left="0.7" right="0.7" top="0.75" bottom="0.75" header="0.3" footer="0.3"/>
  <pageSetup orientation="portrait" r:id="rId1"/>
  <ignoredErrors>
    <ignoredError sqref="AE4 AE5:AE9" formulaRange="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BC04E-B10F-432C-8DA4-2DE1C36610DE}">
  <sheetPr codeName="Sheet3">
    <tabColor theme="6" tint="0.89999084444715716"/>
  </sheetPr>
  <dimension ref="A1:I15"/>
  <sheetViews>
    <sheetView zoomScaleNormal="100" workbookViewId="0">
      <selection activeCell="H10" sqref="H10"/>
    </sheetView>
  </sheetViews>
  <sheetFormatPr defaultRowHeight="15"/>
  <cols>
    <col min="1" max="1" width="48.28515625" customWidth="1"/>
    <col min="2" max="8" width="18.85546875" customWidth="1"/>
    <col min="9" max="9" width="51.5703125" customWidth="1"/>
  </cols>
  <sheetData>
    <row r="1" spans="1:9" ht="15.75" thickBot="1"/>
    <row r="2" spans="1:9" ht="31.5" customHeight="1">
      <c r="B2" s="223" t="s">
        <v>736</v>
      </c>
      <c r="C2" s="224"/>
      <c r="D2" s="224"/>
      <c r="E2" s="224"/>
      <c r="F2" s="224"/>
      <c r="G2" s="225"/>
    </row>
    <row r="3" spans="1:9" ht="26.65" customHeight="1">
      <c r="B3" s="226"/>
      <c r="C3" s="227"/>
      <c r="D3" s="227"/>
      <c r="E3" s="227"/>
      <c r="F3" s="227"/>
      <c r="G3" s="228"/>
    </row>
    <row r="4" spans="1:9" ht="15.6" customHeight="1" thickBot="1">
      <c r="B4" s="229"/>
      <c r="C4" s="230"/>
      <c r="D4" s="230"/>
      <c r="E4" s="230"/>
      <c r="F4" s="230"/>
      <c r="G4" s="231"/>
    </row>
    <row r="5" spans="1:9" ht="15.75" thickBot="1"/>
    <row r="6" spans="1:9" ht="82.15" customHeight="1">
      <c r="A6" s="34" t="s">
        <v>186</v>
      </c>
      <c r="B6" s="35" t="s">
        <v>187</v>
      </c>
      <c r="C6" s="36" t="s">
        <v>188</v>
      </c>
      <c r="D6" s="34" t="s">
        <v>189</v>
      </c>
      <c r="E6" s="34" t="s">
        <v>190</v>
      </c>
      <c r="F6" s="34" t="s">
        <v>191</v>
      </c>
      <c r="G6" s="34" t="s">
        <v>192</v>
      </c>
      <c r="H6" s="34" t="s">
        <v>193</v>
      </c>
      <c r="I6" s="152"/>
    </row>
    <row r="7" spans="1:9">
      <c r="A7" s="54" t="e" vm="1">
        <f ca="1">_xlfn.XLOOKUP($B7,Union_Airports_icao_code,Union_Airports_name)</f>
        <v>#VALUE!</v>
      </c>
      <c r="B7" s="54" t="e" cm="1" vm="2">
        <f t="array" aca="1" ref="B7" ca="1">_xlfn.UNIQUE(_xlfn._xlws.FILTER(Departing_Airport_ICAO_Code,ReFuel_Reportable="Yes"))</f>
        <v>#VALUE!</v>
      </c>
      <c r="C7" s="54" cm="1">
        <f t="array" aca="1" ref="C7" ca="1">COUNTIFS(Departing_Airport_ICAO_Code, 'AO Reporting Template'!B7, ReFuel_Reportable, "Yes")</f>
        <v>0</v>
      </c>
      <c r="D7" s="69" cm="1">
        <f t="array" aca="1" ref="D7" ca="1">SUMIFS(Block_Time__hrs, Departing_Airport_ICAO_Code, 'AO Reporting Template'!B7, ReFuel_Reportable, "Yes")</f>
        <v>0</v>
      </c>
      <c r="E7" s="69" cm="1">
        <f t="array" aca="1" ref="E7" ca="1">SUMIFS(Aviation_Fuel_Required__tonnes, Departing_Airport_ICAO_Code, 'AO Reporting Template'!B7, ReFuel_Reportable, "Yes")</f>
        <v>0</v>
      </c>
      <c r="F7" s="69" cm="1">
        <f t="array" aca="1" ref="F7" ca="1">SUMIFS(Actual_Aviation_Fuel_Uplifted__tonnes, Departing_Airport_ICAO_Code, 'AO Reporting Template'!B7, ReFuel_Reportable, "Yes")</f>
        <v>0</v>
      </c>
      <c r="G7" s="69">
        <f ca="1">IF(F7&gt;=0.9*E7,0,0.9*E7-F7)</f>
        <v>0</v>
      </c>
      <c r="H7" s="69" t="str" cm="1">
        <f t="array" aca="1" ref="H7" ca="1">IF(G7&lt;&gt;0, IF(COUNTIFS(Departing_Airport_ICAO_Code, 'AO Reporting Template'!B7, Tanked_fuel_for_Safety_Reason___Column_H, "Missing information")&gt;0, "", SUMIFS(Tanked_fuel_for_Safety_Reason___Column_H, Departing_Airport_ICAO_Code, 'AO Reporting Template'!B7, ReFuel_Reportable, "Yes")), "")</f>
        <v/>
      </c>
      <c r="I7" s="153"/>
    </row>
    <row r="8" spans="1:9">
      <c r="A8" s="54" t="e">
        <f>_xlfn.XLOOKUP($B8,Union_Airports_icao_code,Union_Airports_name)</f>
        <v>#N/A</v>
      </c>
      <c r="B8" s="54"/>
      <c r="C8" s="54" cm="1">
        <f t="array" aca="1" ref="C8" ca="1">COUNTIFS(Departing_Airport_ICAO_Code, 'AO Reporting Template'!B8, ReFuel_Reportable, "Yes")</f>
        <v>0</v>
      </c>
      <c r="D8" s="69" cm="1">
        <f t="array" aca="1" ref="D8" ca="1">SUMIFS(Block_Time__hrs, Departing_Airport_ICAO_Code, 'AO Reporting Template'!B8, ReFuel_Reportable, "Yes")</f>
        <v>0</v>
      </c>
      <c r="E8" s="69" cm="1">
        <f t="array" aca="1" ref="E8" ca="1">SUMIFS(Aviation_Fuel_Required__tonnes, Departing_Airport_ICAO_Code, 'AO Reporting Template'!B8, ReFuel_Reportable, "Yes")</f>
        <v>0</v>
      </c>
      <c r="F8" s="69" cm="1">
        <f t="array" aca="1" ref="F8" ca="1">SUMIFS(Actual_Aviation_Fuel_Uplifted__tonnes, Departing_Airport_ICAO_Code, 'AO Reporting Template'!B8, ReFuel_Reportable, "Yes")</f>
        <v>0</v>
      </c>
      <c r="G8" s="69">
        <f t="shared" ref="G8:G10" ca="1" si="0">IF(F8&gt;=0.9*E8,0,0.9*E8-F8)</f>
        <v>0</v>
      </c>
      <c r="H8" s="69" t="str" cm="1">
        <f t="array" aca="1" ref="H8" ca="1">IF(G8&lt;&gt;0, IF(COUNTIFS(Departing_Airport_ICAO_Code, 'AO Reporting Template'!B8, Tanked_fuel_for_Safety_Reason___Column_H, "Missing information")&gt;0, "", SUMIFS(Tanked_fuel_for_Safety_Reason___Column_H, Departing_Airport_ICAO_Code, 'AO Reporting Template'!B8, ReFuel_Reportable, "Yes")), "")</f>
        <v/>
      </c>
      <c r="I8" s="153"/>
    </row>
    <row r="9" spans="1:9">
      <c r="A9" s="54" t="e">
        <f>_xlfn.XLOOKUP($B9,Union_Airports_icao_code,Union_Airports_name)</f>
        <v>#N/A</v>
      </c>
      <c r="B9" s="54"/>
      <c r="C9" s="54" cm="1">
        <f t="array" aca="1" ref="C9" ca="1">COUNTIFS(Departing_Airport_ICAO_Code, 'AO Reporting Template'!B9, ReFuel_Reportable, "Yes")</f>
        <v>0</v>
      </c>
      <c r="D9" s="69" cm="1">
        <f t="array" aca="1" ref="D9" ca="1">SUMIFS(Block_Time__hrs, Departing_Airport_ICAO_Code, 'AO Reporting Template'!B9, ReFuel_Reportable, "Yes")</f>
        <v>0</v>
      </c>
      <c r="E9" s="69" cm="1">
        <f t="array" aca="1" ref="E9" ca="1">SUMIFS(Aviation_Fuel_Required__tonnes, Departing_Airport_ICAO_Code, 'AO Reporting Template'!B9, ReFuel_Reportable, "Yes")</f>
        <v>0</v>
      </c>
      <c r="F9" s="69" cm="1">
        <f t="array" aca="1" ref="F9" ca="1">SUMIFS(Actual_Aviation_Fuel_Uplifted__tonnes, Departing_Airport_ICAO_Code, 'AO Reporting Template'!B9, ReFuel_Reportable, "Yes")</f>
        <v>0</v>
      </c>
      <c r="G9" s="69">
        <f t="shared" ca="1" si="0"/>
        <v>0</v>
      </c>
      <c r="H9" s="69" t="str" cm="1">
        <f t="array" aca="1" ref="H9" ca="1">IF(G9&lt;&gt;0, IF(COUNTIFS(Departing_Airport_ICAO_Code, 'AO Reporting Template'!B9, Tanked_fuel_for_Safety_Reason___Column_H, "Missing information")&gt;0, "", SUMIFS(Tanked_fuel_for_Safety_Reason___Column_H, Departing_Airport_ICAO_Code, 'AO Reporting Template'!B9, ReFuel_Reportable, "Yes")), "")</f>
        <v/>
      </c>
    </row>
    <row r="10" spans="1:9">
      <c r="A10" s="54" t="e">
        <f>_xlfn.XLOOKUP($B10,Union_Airports_icao_code,Union_Airports_name)</f>
        <v>#N/A</v>
      </c>
      <c r="B10" s="54"/>
      <c r="C10" s="54" cm="1">
        <f t="array" aca="1" ref="C10" ca="1">COUNTIFS(Departing_Airport_ICAO_Code, 'AO Reporting Template'!B10, ReFuel_Reportable, "Yes")</f>
        <v>0</v>
      </c>
      <c r="D10" s="69" cm="1">
        <f t="array" aca="1" ref="D10" ca="1">SUMIFS(Block_Time__hrs, Departing_Airport_ICAO_Code, 'AO Reporting Template'!B10, ReFuel_Reportable, "Yes")</f>
        <v>0</v>
      </c>
      <c r="E10" s="69" cm="1">
        <f t="array" aca="1" ref="E10" ca="1">SUMIFS(Aviation_Fuel_Required__tonnes, Departing_Airport_ICAO_Code, 'AO Reporting Template'!B10, ReFuel_Reportable, "Yes")</f>
        <v>0</v>
      </c>
      <c r="F10" s="69" cm="1">
        <f t="array" aca="1" ref="F10" ca="1">SUMIFS(Actual_Aviation_Fuel_Uplifted__tonnes, Departing_Airport_ICAO_Code, 'AO Reporting Template'!B10, ReFuel_Reportable, "Yes")</f>
        <v>0</v>
      </c>
      <c r="G10" s="69">
        <f t="shared" ca="1" si="0"/>
        <v>0</v>
      </c>
      <c r="H10" s="69" t="str" cm="1">
        <f t="array" aca="1" ref="H10" ca="1">IF(G10&lt;&gt;0, IF(COUNTIFS(Departing_Airport_ICAO_Code, 'AO Reporting Template'!B10, Tanked_fuel_for_Safety_Reason___Column_H, "Missing information")&gt;0, "", SUMIFS(Tanked_fuel_for_Safety_Reason___Column_H, Departing_Airport_ICAO_Code, 'AO Reporting Template'!B10, ReFuel_Reportable, "Yes")), "")</f>
        <v/>
      </c>
    </row>
    <row r="11" spans="1:9">
      <c r="A11" s="54"/>
      <c r="B11" s="54"/>
      <c r="C11" s="54"/>
      <c r="D11" s="69"/>
      <c r="E11" s="69"/>
      <c r="F11" s="69"/>
      <c r="G11" s="69"/>
      <c r="H11" s="69"/>
    </row>
    <row r="12" spans="1:9">
      <c r="A12" s="54"/>
      <c r="B12" s="54"/>
      <c r="C12" s="54"/>
      <c r="D12" s="69"/>
      <c r="E12" s="69"/>
      <c r="F12" s="69"/>
      <c r="G12" s="69"/>
      <c r="H12" s="69"/>
    </row>
    <row r="13" spans="1:9">
      <c r="A13" s="54"/>
      <c r="B13" s="54"/>
      <c r="C13" s="54"/>
      <c r="D13" s="69"/>
      <c r="E13" s="69"/>
      <c r="F13" s="69"/>
      <c r="G13" s="69"/>
      <c r="H13" s="69"/>
    </row>
    <row r="14" spans="1:9">
      <c r="A14" s="54"/>
      <c r="B14" s="54"/>
      <c r="C14" s="54"/>
      <c r="D14" s="69"/>
      <c r="E14" s="69"/>
      <c r="F14" s="69"/>
      <c r="G14" s="69"/>
      <c r="H14" s="69"/>
    </row>
    <row r="15" spans="1:9">
      <c r="A15" s="54"/>
      <c r="B15" s="54"/>
      <c r="C15" s="54"/>
      <c r="D15" s="69"/>
      <c r="E15" s="69"/>
      <c r="F15" s="69"/>
      <c r="G15" s="69"/>
      <c r="H15" s="69"/>
    </row>
  </sheetData>
  <mergeCells count="1">
    <mergeCell ref="B2:G4"/>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5bb151f-3ae0-4fd5-8680-25613925d608">
      <Terms xmlns="http://schemas.microsoft.com/office/infopath/2007/PartnerControls"/>
    </lcf76f155ced4ddcb4097134ff3c332f>
    <_ip_UnifiedCompliancePolicyUIAction xmlns="http://schemas.microsoft.com/sharepoint/v3" xsi:nil="true"/>
    <TaxCatchAll xmlns="0f26f1be-d318-4a4c-adf1-c59d9b5982f8"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665F05EF885CB43BA3EC0970E40FF17" ma:contentTypeVersion="16" ma:contentTypeDescription="Create a new document." ma:contentTypeScope="" ma:versionID="8d182c3084c2114b7538a0d3f807c265">
  <xsd:schema xmlns:xsd="http://www.w3.org/2001/XMLSchema" xmlns:xs="http://www.w3.org/2001/XMLSchema" xmlns:p="http://schemas.microsoft.com/office/2006/metadata/properties" xmlns:ns1="http://schemas.microsoft.com/sharepoint/v3" xmlns:ns2="75bb151f-3ae0-4fd5-8680-25613925d608" xmlns:ns3="0f26f1be-d318-4a4c-adf1-c59d9b5982f8" targetNamespace="http://schemas.microsoft.com/office/2006/metadata/properties" ma:root="true" ma:fieldsID="6c9836fd05f39cc316bcc21522fbedcf" ns1:_="" ns2:_="" ns3:_="">
    <xsd:import namespace="http://schemas.microsoft.com/sharepoint/v3"/>
    <xsd:import namespace="75bb151f-3ae0-4fd5-8680-25613925d608"/>
    <xsd:import namespace="0f26f1be-d318-4a4c-adf1-c59d9b5982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1:_ip_UnifiedCompliancePolicyProperties" minOccurs="0"/>
                <xsd:element ref="ns1:_ip_UnifiedCompliancePolicyUIAction"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bb151f-3ae0-4fd5-8680-25613925d6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56f2ee-118d-42e8-91de-064c9a66b68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26f1be-d318-4a4c-adf1-c59d9b5982f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96a84bef-214c-4636-8725-aa007ab7e321}" ma:internalName="TaxCatchAll" ma:showField="CatchAllData" ma:web="0f26f1be-d318-4a4c-adf1-c59d9b5982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6E4F85-35A2-49C4-A96E-F5CC6A2EBCF7}">
  <ds:schemaRefs>
    <ds:schemaRef ds:uri="http://schemas.microsoft.com/office/2006/metadata/properties"/>
    <ds:schemaRef ds:uri="http://schemas.microsoft.com/office/infopath/2007/PartnerControls"/>
    <ds:schemaRef ds:uri="75bb151f-3ae0-4fd5-8680-25613925d608"/>
    <ds:schemaRef ds:uri="http://schemas.microsoft.com/sharepoint/v3"/>
    <ds:schemaRef ds:uri="0f26f1be-d318-4a4c-adf1-c59d9b5982f8"/>
  </ds:schemaRefs>
</ds:datastoreItem>
</file>

<file path=customXml/itemProps2.xml><?xml version="1.0" encoding="utf-8"?>
<ds:datastoreItem xmlns:ds="http://schemas.openxmlformats.org/officeDocument/2006/customXml" ds:itemID="{D62B6A1F-F097-4438-9804-A9CB0FBC7816}">
  <ds:schemaRefs>
    <ds:schemaRef ds:uri="http://schemas.microsoft.com/sharepoint/v3/contenttype/forms"/>
  </ds:schemaRefs>
</ds:datastoreItem>
</file>

<file path=customXml/itemProps3.xml><?xml version="1.0" encoding="utf-8"?>
<ds:datastoreItem xmlns:ds="http://schemas.openxmlformats.org/officeDocument/2006/customXml" ds:itemID="{16030582-DB71-4E73-9603-F1F145580C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5bb151f-3ae0-4fd5-8680-25613925d608"/>
    <ds:schemaRef ds:uri="0f26f1be-d318-4a4c-adf1-c59d9b5982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Version history</vt:lpstr>
      <vt:lpstr>Instructions</vt:lpstr>
      <vt:lpstr>Process flow</vt:lpstr>
      <vt:lpstr>AO assumptions</vt:lpstr>
      <vt:lpstr>EASA SP Exemption Export </vt:lpstr>
      <vt:lpstr>Checklist (optional)</vt:lpstr>
      <vt:lpstr>Raw input</vt:lpstr>
      <vt:lpstr>Monitoring Data</vt:lpstr>
      <vt:lpstr>AO Reporting Template</vt:lpstr>
      <vt:lpstr>Data Gaps</vt:lpstr>
      <vt:lpstr>Union Airports (Lkups)</vt:lpstr>
      <vt:lpstr>Operator_Call_Sign</vt:lpstr>
      <vt:lpstr>Reporting_Year</vt:lpstr>
      <vt:lpstr>Union_Airports_city</vt:lpstr>
      <vt:lpstr>Union_Airports_Country</vt:lpstr>
      <vt:lpstr>Union_Airports_iata_code</vt:lpstr>
      <vt:lpstr>Union_Airports_icao_code</vt:lpstr>
      <vt:lpstr>Union_Airports_name</vt:lpstr>
      <vt:lpstr>Union_Airports_Scope</vt:lpstr>
    </vt:vector>
  </TitlesOfParts>
  <Manager/>
  <Company>ICF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BLANC, Thomas</dc:creator>
  <cp:keywords/>
  <dc:description/>
  <cp:lastModifiedBy>COX Janick</cp:lastModifiedBy>
  <cp:revision/>
  <dcterms:created xsi:type="dcterms:W3CDTF">2024-07-05T15:55:11Z</dcterms:created>
  <dcterms:modified xsi:type="dcterms:W3CDTF">2025-03-14T14:27:20Z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0x0101009665F05EF885CB43BA3EC0970E40FF17</vt:lpwstr>
  </property>
  <property fmtid="{D5CDD505-2E9C-101B-9397-08002B2CF9AE}" pid="3" name="MediaServiceImageTags">
    <vt:lpwstr/>
  </property>
</Properties>
</file>