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2784E883-3706-4C8A-B462-6C9D257761AC}" xr6:coauthVersionLast="47" xr6:coauthVersionMax="47" xr10:uidLastSave="{00000000-0000-0000-0000-000000000000}"/>
  <workbookProtection workbookAlgorithmName="SHA-512" workbookHashValue="Lk5CGGaHtzrLXOwBTOvTOdCpLV1ShgjzXdmHnenJ3ELmVQ+9IPTv9gV58oYpBYZ9yuCie4KjT3Xr+q2jlSa5JQ==" workbookSaltValue="TViM0oLZsHDf92PKiKDWvg==" workbookSpinCount="100000" lockStructure="1"/>
  <bookViews>
    <workbookView xWindow="-5475" yWindow="-16320" windowWidth="29040" windowHeight="15840" xr2:uid="{00000000-000D-0000-FFFF-FFFF00000000}"/>
  </bookViews>
  <sheets>
    <sheet name="Level-Flight" sheetId="1" r:id="rId1"/>
    <sheet name="Hov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1" l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29" i="1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28" i="2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29" i="1"/>
  <c r="L29" i="1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28" i="2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P49" i="2" l="1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S28" i="2" s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5" i="1" l="1"/>
  <c r="U36" i="1"/>
  <c r="U34" i="1"/>
  <c r="U33" i="1"/>
  <c r="U32" i="1"/>
  <c r="U31" i="1"/>
  <c r="U30" i="1"/>
  <c r="U29" i="1" l="1"/>
  <c r="X29" i="1" s="1"/>
  <c r="R28" i="2" l="1"/>
  <c r="Q28" i="2" l="1"/>
  <c r="W29" i="1" l="1"/>
  <c r="V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7" authorId="0" shapeId="0" xr:uid="{6996D8CE-C124-470B-A971-4E3E2E4E86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Direction (with respect to magnetic North) where the UAS is </t>
        </r>
        <r>
          <rPr>
            <b/>
            <u/>
            <sz val="9"/>
            <color indexed="81"/>
            <rFont val="Tahoma"/>
            <family val="2"/>
          </rPr>
          <t>flying towards.</t>
        </r>
      </text>
    </comment>
    <comment ref="J27" authorId="0" shapeId="0" xr:uid="{8F1B5356-7D8F-4AF0-8305-0944AD95E98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Direction (with respect to magnetic North) </t>
        </r>
        <r>
          <rPr>
            <b/>
            <u/>
            <sz val="9"/>
            <color indexed="81"/>
            <rFont val="Tahoma"/>
            <family val="2"/>
          </rPr>
          <t>where the wind is coming from</t>
        </r>
        <r>
          <rPr>
            <sz val="9"/>
            <color indexed="81"/>
            <rFont val="Tahoma"/>
            <family val="2"/>
          </rPr>
          <t>.</t>
        </r>
      </text>
    </comment>
    <comment ref="F28" authorId="0" shapeId="0" xr:uid="{63D85534-899F-4390-8053-3C17A43692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Convention: 
- clockwise rotation
- 0° is towards North, 90° towards East, 180° towards South, 270° towards West</t>
        </r>
      </text>
    </comment>
    <comment ref="J28" authorId="0" shapeId="0" xr:uid="{F302C007-F5B4-4A07-BE36-F89C468D91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Convention: 
- clockwise rotation
- 0° is from the North, 90° from the East, 180° from the South, 270° from the West</t>
        </r>
      </text>
    </comment>
  </commentList>
</comments>
</file>

<file path=xl/sharedStrings.xml><?xml version="1.0" encoding="utf-8"?>
<sst xmlns="http://schemas.openxmlformats.org/spreadsheetml/2006/main" count="130" uniqueCount="66">
  <si>
    <t>[m]</t>
  </si>
  <si>
    <t>TEST CONDITIONS</t>
  </si>
  <si>
    <t>NOISE ADJUSTMENTS</t>
  </si>
  <si>
    <t>FINAL NOISE AND STATISTICS</t>
  </si>
  <si>
    <t>Standard deviation</t>
  </si>
  <si>
    <t>UA DESIGN ORGANISATION</t>
  </si>
  <si>
    <t>UA Type designation</t>
  </si>
  <si>
    <t>UA Model designation</t>
  </si>
  <si>
    <t>UA Variant / version</t>
  </si>
  <si>
    <t>MTOM [kg]</t>
  </si>
  <si>
    <t>Dimensions L x W x H, unfolded with rotors [mm]</t>
  </si>
  <si>
    <t>Number of rotors</t>
  </si>
  <si>
    <t>Number of blades per rotor</t>
  </si>
  <si>
    <t>Motor designation</t>
  </si>
  <si>
    <t>Motor maximum power [kW]</t>
  </si>
  <si>
    <t>Rotor designation</t>
  </si>
  <si>
    <t>Rotor orientation [horizontal / vertical / tilting]</t>
  </si>
  <si>
    <t>Duplicate if different for each rotor</t>
  </si>
  <si>
    <t>Blade diameter [mm]</t>
  </si>
  <si>
    <t>Rotor maximum rotation speed [rpm]</t>
  </si>
  <si>
    <t>Maximum horizontal speed Vgref (sea level, no wind) [m/s]</t>
  </si>
  <si>
    <t>Valid Test Run (&gt;= 6)</t>
  </si>
  <si>
    <t>Test Height</t>
  </si>
  <si>
    <t>UAS Heading</t>
  </si>
  <si>
    <t>[deg]</t>
  </si>
  <si>
    <t>Ambient temperature</t>
  </si>
  <si>
    <t>Relative Humidity</t>
  </si>
  <si>
    <t>[%]</t>
  </si>
  <si>
    <t>Wind direction</t>
  </si>
  <si>
    <t>Crosswind speed</t>
  </si>
  <si>
    <t>30-sec averaged Wind speed</t>
  </si>
  <si>
    <t>[dB(A)]</t>
  </si>
  <si>
    <t>90% Confidence Interval</t>
  </si>
  <si>
    <t>UAS Level-Flight Noise calculation sheet</t>
  </si>
  <si>
    <t>Instructions</t>
  </si>
  <si>
    <r>
      <t xml:space="preserve">These cells need to be filled. </t>
    </r>
    <r>
      <rPr>
        <i/>
        <sz val="11"/>
        <rFont val="Calibri"/>
        <family val="2"/>
        <scheme val="minor"/>
      </rPr>
      <t>Please only enter data for runs that were deemed VALID (this sheet will automatically check some conditions anyway)</t>
    </r>
    <r>
      <rPr>
        <sz val="11"/>
        <rFont val="Calibri"/>
        <family val="2"/>
        <scheme val="minor"/>
      </rPr>
      <t>.</t>
    </r>
  </si>
  <si>
    <t>These boxes are not necessary but simply list all noise-relevant information.</t>
  </si>
  <si>
    <t>Conditional formatting highlights invalid conditions in red.</t>
  </si>
  <si>
    <t>These boxes are generated automatically (and protected).</t>
  </si>
  <si>
    <t>UAS Hover Noise calculation sheet</t>
  </si>
  <si>
    <r>
      <t>Measured L</t>
    </r>
    <r>
      <rPr>
        <b/>
        <vertAlign val="subscript"/>
        <sz val="8"/>
        <color theme="1"/>
        <rFont val="Arial"/>
        <family val="2"/>
      </rPr>
      <t>AE,i</t>
    </r>
  </si>
  <si>
    <r>
      <t>Adjusted L</t>
    </r>
    <r>
      <rPr>
        <b/>
        <vertAlign val="subscript"/>
        <sz val="11"/>
        <color theme="1"/>
        <rFont val="Calibri"/>
        <family val="2"/>
        <scheme val="minor"/>
      </rPr>
      <t>AEref,i</t>
    </r>
  </si>
  <si>
    <r>
      <t>Reported L</t>
    </r>
    <r>
      <rPr>
        <b/>
        <vertAlign val="subscript"/>
        <sz val="11"/>
        <color theme="1"/>
        <rFont val="Calibri"/>
        <family val="2"/>
        <scheme val="minor"/>
      </rPr>
      <t>AEref_av</t>
    </r>
  </si>
  <si>
    <r>
      <t>Measured L</t>
    </r>
    <r>
      <rPr>
        <b/>
        <vertAlign val="subscript"/>
        <sz val="8"/>
        <rFont val="Arial"/>
        <family val="2"/>
      </rPr>
      <t>Aeq,j</t>
    </r>
  </si>
  <si>
    <r>
      <t>Adjusted L</t>
    </r>
    <r>
      <rPr>
        <b/>
        <vertAlign val="subscript"/>
        <sz val="11"/>
        <color theme="1"/>
        <rFont val="Calibri"/>
        <family val="2"/>
        <scheme val="minor"/>
      </rPr>
      <t>Aeqref,j</t>
    </r>
  </si>
  <si>
    <r>
      <t>Reported L</t>
    </r>
    <r>
      <rPr>
        <b/>
        <vertAlign val="subscript"/>
        <sz val="11"/>
        <color theme="1"/>
        <rFont val="Calibri"/>
        <family val="2"/>
        <scheme val="minor"/>
      </rPr>
      <t>Aeqref</t>
    </r>
  </si>
  <si>
    <t>Lateral deviation</t>
  </si>
  <si>
    <t>Maximum lateral deviation</t>
  </si>
  <si>
    <r>
      <t>Measured L</t>
    </r>
    <r>
      <rPr>
        <b/>
        <vertAlign val="subscript"/>
        <sz val="8"/>
        <color theme="1"/>
        <rFont val="Arial"/>
        <family val="2"/>
      </rPr>
      <t>ASmax,i</t>
    </r>
  </si>
  <si>
    <r>
      <t>Measured background noise (L</t>
    </r>
    <r>
      <rPr>
        <b/>
        <vertAlign val="subscript"/>
        <sz val="8"/>
        <color theme="1"/>
        <rFont val="Arial"/>
        <family val="2"/>
      </rPr>
      <t>Aeq</t>
    </r>
    <r>
      <rPr>
        <b/>
        <sz val="8"/>
        <color theme="1"/>
        <rFont val="Arial"/>
        <family val="2"/>
      </rPr>
      <t>)</t>
    </r>
  </si>
  <si>
    <r>
      <t>Measured L</t>
    </r>
    <r>
      <rPr>
        <b/>
        <vertAlign val="subscript"/>
        <sz val="8"/>
        <color theme="1"/>
        <rFont val="Arial"/>
        <family val="2"/>
      </rPr>
      <t>ASmax,j</t>
    </r>
  </si>
  <si>
    <t>Test date</t>
  </si>
  <si>
    <t>Time overhead</t>
  </si>
  <si>
    <t>[HH:MM:SS]</t>
  </si>
  <si>
    <t>[°C]</t>
  </si>
  <si>
    <t>[m/s]</t>
  </si>
  <si>
    <t>Maximum vertical deviation</t>
  </si>
  <si>
    <t>Ground speed VG,i</t>
  </si>
  <si>
    <t>Time of measure (start)</t>
  </si>
  <si>
    <t>Average Test Height</t>
  </si>
  <si>
    <t>[DD/MM/YYYY]</t>
  </si>
  <si>
    <t>Delta 2 (adjustment for duration)</t>
  </si>
  <si>
    <t>Delta 4 (adjustment for absorption)</t>
  </si>
  <si>
    <t>Delta 1 (adjustment for distance)</t>
  </si>
  <si>
    <t>Delta 3 (adjustment for airspeed)</t>
  </si>
  <si>
    <t>Coefficient for airspeed adjustment (Default value: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</si>
</sst>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b/>
      <u/>
      <sz val="9"/>
      <color indexed="81"/>
      <name val="Tahoma"/>
      <family val="2"/>
    </font>
    <font>
      <sz val="11"/>
      <name val="Calibri"/>
      <family val="2"/>
    </font>
    <font>
      <sz val="11"/>
      <color rgb="FF9C5700"/>
      <name val="Calibri"/>
      <family val="2"/>
      <scheme val="minor"/>
    </font>
    <font>
      <sz val="9"/>
      <color theme="1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bscript"/>
      <sz val="8"/>
      <color theme="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8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2" fillId="0" borderId="0"/>
    <xf numFmtId="0" fontId="13" fillId="7" borderId="0" applyNumberFormat="0" applyBorder="0" applyAlignment="0" applyProtection="0"/>
    <xf numFmtId="0" fontId="17" fillId="8" borderId="0" applyNumberFormat="0" applyBorder="0" applyAlignment="0" applyProtection="0"/>
  </cellStyleXfs>
  <cellXfs count="21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4" fillId="0" borderId="0" xfId="0" quotePrefix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1" fillId="0" borderId="0" xfId="5" applyFont="1" applyFill="1" applyProtection="1">
      <protection locked="0"/>
    </xf>
    <xf numFmtId="0" fontId="11" fillId="0" borderId="0" xfId="2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9" fillId="0" borderId="13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4" fontId="10" fillId="2" borderId="15" xfId="0" applyNumberFormat="1" applyFont="1" applyFill="1" applyBorder="1" applyAlignment="1" applyProtection="1">
      <alignment horizontal="center"/>
      <protection locked="0"/>
    </xf>
    <xf numFmtId="164" fontId="10" fillId="2" borderId="8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0" fillId="2" borderId="18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" fontId="10" fillId="2" borderId="8" xfId="0" applyNumberFormat="1" applyFont="1" applyFill="1" applyBorder="1" applyAlignment="1" applyProtection="1">
      <alignment horizontal="center"/>
      <protection locked="0"/>
    </xf>
    <xf numFmtId="164" fontId="10" fillId="2" borderId="21" xfId="0" applyNumberFormat="1" applyFont="1" applyFill="1" applyBorder="1" applyAlignment="1" applyProtection="1">
      <alignment horizontal="center"/>
      <protection locked="0"/>
    </xf>
    <xf numFmtId="164" fontId="10" fillId="2" borderId="17" xfId="0" applyNumberFormat="1" applyFont="1" applyFill="1" applyBorder="1" applyAlignment="1" applyProtection="1">
      <alignment horizontal="center"/>
      <protection locked="0"/>
    </xf>
    <xf numFmtId="164" fontId="10" fillId="2" borderId="22" xfId="0" applyNumberFormat="1" applyFont="1" applyFill="1" applyBorder="1" applyAlignment="1" applyProtection="1">
      <alignment horizontal="center"/>
      <protection locked="0"/>
    </xf>
    <xf numFmtId="1" fontId="10" fillId="2" borderId="18" xfId="0" applyNumberFormat="1" applyFont="1" applyFill="1" applyBorder="1" applyAlignment="1" applyProtection="1">
      <alignment horizontal="center"/>
      <protection locked="0"/>
    </xf>
    <xf numFmtId="164" fontId="10" fillId="2" borderId="19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164" fontId="10" fillId="2" borderId="9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10" fillId="2" borderId="16" xfId="0" applyNumberFormat="1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10" borderId="0" xfId="0" applyFont="1" applyFill="1" applyBorder="1" applyProtection="1">
      <protection locked="0"/>
    </xf>
    <xf numFmtId="0" fontId="3" fillId="10" borderId="0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10" borderId="14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10" borderId="20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10" borderId="14" xfId="0" applyFont="1" applyFill="1" applyBorder="1" applyProtection="1">
      <protection locked="0"/>
    </xf>
    <xf numFmtId="0" fontId="2" fillId="10" borderId="11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10" borderId="7" xfId="0" applyFont="1" applyFill="1" applyBorder="1" applyProtection="1">
      <protection locked="0"/>
    </xf>
    <xf numFmtId="0" fontId="2" fillId="10" borderId="7" xfId="0" applyFont="1" applyFill="1" applyBorder="1" applyProtection="1">
      <protection locked="0"/>
    </xf>
    <xf numFmtId="0" fontId="2" fillId="10" borderId="3" xfId="0" applyFont="1" applyFill="1" applyBorder="1" applyProtection="1">
      <protection locked="0"/>
    </xf>
    <xf numFmtId="164" fontId="11" fillId="3" borderId="12" xfId="2" applyNumberFormat="1" applyFont="1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7" xfId="2" applyFont="1" applyFill="1" applyBorder="1" applyProtection="1">
      <protection locked="0"/>
    </xf>
    <xf numFmtId="0" fontId="3" fillId="10" borderId="13" xfId="0" applyFont="1" applyFill="1" applyBorder="1" applyProtection="1">
      <protection locked="0"/>
    </xf>
    <xf numFmtId="0" fontId="3" fillId="10" borderId="28" xfId="0" applyFont="1" applyFill="1" applyBorder="1" applyProtection="1">
      <protection locked="0"/>
    </xf>
    <xf numFmtId="0" fontId="3" fillId="10" borderId="2" xfId="0" applyFont="1" applyFill="1" applyBorder="1" applyProtection="1">
      <protection locked="0"/>
    </xf>
    <xf numFmtId="0" fontId="11" fillId="10" borderId="0" xfId="5" applyFont="1" applyFill="1" applyBorder="1" applyProtection="1"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0" fontId="27" fillId="0" borderId="14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4" borderId="30" xfId="0" quotePrefix="1" applyFont="1" applyFill="1" applyBorder="1" applyAlignment="1" applyProtection="1">
      <alignment horizontal="center" vertical="center" wrapText="1"/>
      <protection locked="0"/>
    </xf>
    <xf numFmtId="0" fontId="3" fillId="4" borderId="30" xfId="0" quotePrefix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31" xfId="0" quotePrefix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0" fillId="2" borderId="10" xfId="0" applyNumberFormat="1" applyFont="1" applyFill="1" applyBorder="1" applyAlignment="1" applyProtection="1">
      <alignment horizontal="center"/>
      <protection locked="0"/>
    </xf>
    <xf numFmtId="164" fontId="10" fillId="2" borderId="27" xfId="0" applyNumberFormat="1" applyFont="1" applyFill="1" applyBorder="1" applyAlignment="1" applyProtection="1">
      <alignment horizontal="center"/>
      <protection locked="0"/>
    </xf>
    <xf numFmtId="164" fontId="10" fillId="2" borderId="32" xfId="0" applyNumberFormat="1" applyFont="1" applyFill="1" applyBorder="1" applyAlignment="1" applyProtection="1">
      <alignment horizontal="center"/>
      <protection locked="0"/>
    </xf>
    <xf numFmtId="164" fontId="10" fillId="5" borderId="9" xfId="0" applyNumberFormat="1" applyFont="1" applyFill="1" applyBorder="1" applyAlignment="1" applyProtection="1">
      <alignment horizontal="center"/>
      <protection hidden="1"/>
    </xf>
    <xf numFmtId="164" fontId="10" fillId="5" borderId="23" xfId="0" applyNumberFormat="1" applyFont="1" applyFill="1" applyBorder="1" applyAlignment="1" applyProtection="1">
      <alignment horizontal="center"/>
      <protection hidden="1"/>
    </xf>
    <xf numFmtId="2" fontId="10" fillId="5" borderId="10" xfId="0" applyNumberFormat="1" applyFont="1" applyFill="1" applyBorder="1" applyAlignment="1" applyProtection="1">
      <alignment horizontal="center" wrapText="1"/>
      <protection hidden="1"/>
    </xf>
    <xf numFmtId="2" fontId="10" fillId="5" borderId="9" xfId="0" applyNumberFormat="1" applyFont="1" applyFill="1" applyBorder="1" applyAlignment="1" applyProtection="1">
      <alignment horizontal="center"/>
      <protection hidden="1"/>
    </xf>
    <xf numFmtId="164" fontId="18" fillId="5" borderId="1" xfId="0" applyNumberFormat="1" applyFont="1" applyFill="1" applyBorder="1" applyAlignment="1" applyProtection="1">
      <alignment horizontal="center"/>
      <protection hidden="1"/>
    </xf>
    <xf numFmtId="164" fontId="18" fillId="5" borderId="34" xfId="0" applyNumberFormat="1" applyFont="1" applyFill="1" applyBorder="1" applyAlignment="1" applyProtection="1">
      <alignment horizontal="center"/>
      <protection hidden="1"/>
    </xf>
    <xf numFmtId="164" fontId="18" fillId="5" borderId="17" xfId="0" applyNumberFormat="1" applyFont="1" applyFill="1" applyBorder="1" applyAlignment="1" applyProtection="1">
      <alignment horizontal="center"/>
      <protection hidden="1"/>
    </xf>
    <xf numFmtId="164" fontId="18" fillId="5" borderId="19" xfId="0" applyNumberFormat="1" applyFont="1" applyFill="1" applyBorder="1" applyAlignment="1" applyProtection="1">
      <alignment horizontal="center"/>
      <protection hidden="1"/>
    </xf>
    <xf numFmtId="2" fontId="10" fillId="5" borderId="10" xfId="0" applyNumberFormat="1" applyFont="1" applyFill="1" applyBorder="1" applyAlignment="1" applyProtection="1">
      <alignment horizontal="center"/>
      <protection hidden="1"/>
    </xf>
    <xf numFmtId="164" fontId="18" fillId="5" borderId="16" xfId="0" applyNumberFormat="1" applyFont="1" applyFill="1" applyBorder="1" applyAlignment="1" applyProtection="1">
      <alignment horizontal="center"/>
      <protection hidden="1"/>
    </xf>
    <xf numFmtId="164" fontId="18" fillId="5" borderId="36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Border="1" applyProtection="1"/>
    <xf numFmtId="0" fontId="3" fillId="0" borderId="14" xfId="0" applyFont="1" applyFill="1" applyBorder="1" applyProtection="1"/>
    <xf numFmtId="0" fontId="5" fillId="0" borderId="14" xfId="0" applyFont="1" applyBorder="1" applyAlignment="1" applyProtection="1">
      <alignment horizontal="right"/>
    </xf>
    <xf numFmtId="0" fontId="2" fillId="0" borderId="28" xfId="0" applyFont="1" applyBorder="1" applyProtection="1"/>
    <xf numFmtId="0" fontId="3" fillId="0" borderId="0" xfId="0" applyFont="1" applyFill="1" applyBorder="1" applyProtection="1"/>
    <xf numFmtId="0" fontId="5" fillId="0" borderId="0" xfId="0" applyFont="1" applyBorder="1" applyAlignment="1" applyProtection="1">
      <alignment horizontal="right"/>
    </xf>
    <xf numFmtId="0" fontId="2" fillId="0" borderId="14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3" fillId="0" borderId="7" xfId="0" applyFont="1" applyFill="1" applyBorder="1" applyProtection="1"/>
    <xf numFmtId="0" fontId="5" fillId="0" borderId="7" xfId="0" applyFont="1" applyBorder="1" applyAlignment="1" applyProtection="1">
      <alignment horizontal="right"/>
    </xf>
    <xf numFmtId="0" fontId="2" fillId="0" borderId="4" xfId="0" applyFont="1" applyBorder="1" applyProtection="1"/>
    <xf numFmtId="0" fontId="3" fillId="0" borderId="5" xfId="0" applyFont="1" applyFill="1" applyBorder="1" applyProtection="1"/>
    <xf numFmtId="0" fontId="5" fillId="0" borderId="5" xfId="0" applyFont="1" applyBorder="1" applyAlignment="1" applyProtection="1">
      <alignment horizontal="right"/>
    </xf>
    <xf numFmtId="0" fontId="23" fillId="0" borderId="30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2" fillId="0" borderId="0" xfId="0" applyFont="1" applyProtection="1"/>
    <xf numFmtId="0" fontId="14" fillId="0" borderId="0" xfId="0" quotePrefix="1" applyFont="1" applyFill="1" applyBorder="1" applyAlignment="1" applyProtection="1"/>
    <xf numFmtId="0" fontId="20" fillId="0" borderId="13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vertical="center"/>
    </xf>
    <xf numFmtId="0" fontId="14" fillId="0" borderId="14" xfId="0" quotePrefix="1" applyFont="1" applyFill="1" applyBorder="1" applyAlignment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1" xfId="0" applyFont="1" applyBorder="1" applyProtection="1"/>
    <xf numFmtId="0" fontId="11" fillId="3" borderId="28" xfId="2" applyFont="1" applyBorder="1" applyProtection="1"/>
    <xf numFmtId="0" fontId="11" fillId="3" borderId="0" xfId="2" applyFont="1" applyBorder="1" applyProtection="1"/>
    <xf numFmtId="0" fontId="11" fillId="3" borderId="0" xfId="2" quotePrefix="1" applyFont="1" applyBorder="1" applyAlignment="1" applyProtection="1">
      <alignment horizontal="left"/>
    </xf>
    <xf numFmtId="0" fontId="11" fillId="3" borderId="0" xfId="2" applyFont="1" applyBorder="1" applyAlignment="1" applyProtection="1">
      <alignment horizontal="center"/>
    </xf>
    <xf numFmtId="0" fontId="11" fillId="3" borderId="20" xfId="2" applyFont="1" applyBorder="1" applyProtection="1"/>
    <xf numFmtId="0" fontId="11" fillId="10" borderId="28" xfId="2" applyFont="1" applyFill="1" applyBorder="1" applyProtection="1"/>
    <xf numFmtId="0" fontId="11" fillId="10" borderId="0" xfId="2" applyFont="1" applyFill="1" applyBorder="1" applyProtection="1"/>
    <xf numFmtId="0" fontId="8" fillId="10" borderId="0" xfId="2" applyFont="1" applyFill="1" applyBorder="1" applyProtection="1"/>
    <xf numFmtId="0" fontId="2" fillId="10" borderId="0" xfId="0" applyFont="1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20" xfId="0" applyFont="1" applyBorder="1" applyProtection="1"/>
    <xf numFmtId="0" fontId="11" fillId="9" borderId="28" xfId="4" applyFont="1" applyFill="1" applyBorder="1" applyProtection="1"/>
    <xf numFmtId="0" fontId="11" fillId="9" borderId="0" xfId="4" applyFont="1" applyFill="1" applyBorder="1" applyProtection="1"/>
    <xf numFmtId="0" fontId="13" fillId="9" borderId="0" xfId="4" applyFill="1" applyBorder="1" applyProtection="1"/>
    <xf numFmtId="0" fontId="14" fillId="0" borderId="0" xfId="0" quotePrefix="1" applyFont="1" applyBorder="1" applyAlignment="1" applyProtection="1">
      <alignment horizontal="right"/>
    </xf>
    <xf numFmtId="0" fontId="16" fillId="5" borderId="2" xfId="0" applyFont="1" applyFill="1" applyBorder="1" applyProtection="1"/>
    <xf numFmtId="0" fontId="16" fillId="5" borderId="7" xfId="0" applyFont="1" applyFill="1" applyBorder="1" applyProtection="1"/>
    <xf numFmtId="0" fontId="2" fillId="5" borderId="7" xfId="0" applyFont="1" applyFill="1" applyBorder="1" applyProtection="1"/>
    <xf numFmtId="0" fontId="14" fillId="0" borderId="7" xfId="0" quotePrefix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11" fillId="6" borderId="28" xfId="2" applyFont="1" applyFill="1" applyBorder="1" applyProtection="1"/>
    <xf numFmtId="0" fontId="11" fillId="6" borderId="0" xfId="2" applyFont="1" applyFill="1" applyBorder="1" applyProtection="1"/>
    <xf numFmtId="0" fontId="11" fillId="6" borderId="0" xfId="2" quotePrefix="1" applyFont="1" applyFill="1" applyBorder="1" applyAlignment="1" applyProtection="1">
      <alignment horizontal="left"/>
    </xf>
    <xf numFmtId="0" fontId="11" fillId="6" borderId="0" xfId="2" applyFont="1" applyFill="1" applyBorder="1" applyAlignment="1" applyProtection="1">
      <alignment horizontal="center"/>
    </xf>
    <xf numFmtId="0" fontId="2" fillId="6" borderId="0" xfId="0" applyFont="1" applyFill="1" applyBorder="1" applyProtection="1"/>
    <xf numFmtId="0" fontId="2" fillId="6" borderId="20" xfId="0" applyFont="1" applyFill="1" applyBorder="1" applyProtection="1"/>
    <xf numFmtId="0" fontId="14" fillId="10" borderId="0" xfId="0" quotePrefix="1" applyFont="1" applyFill="1" applyBorder="1" applyAlignment="1" applyProtection="1">
      <alignment horizontal="left"/>
    </xf>
    <xf numFmtId="0" fontId="2" fillId="10" borderId="0" xfId="0" applyFont="1" applyFill="1" applyBorder="1" applyAlignment="1" applyProtection="1">
      <alignment horizontal="center"/>
    </xf>
    <xf numFmtId="0" fontId="2" fillId="9" borderId="0" xfId="0" applyFont="1" applyFill="1" applyBorder="1" applyProtection="1"/>
    <xf numFmtId="0" fontId="14" fillId="9" borderId="0" xfId="0" quotePrefix="1" applyFont="1" applyFill="1" applyBorder="1" applyAlignment="1" applyProtection="1">
      <alignment horizontal="right"/>
    </xf>
    <xf numFmtId="0" fontId="14" fillId="5" borderId="7" xfId="0" quotePrefix="1" applyFont="1" applyFill="1" applyBorder="1" applyAlignment="1" applyProtection="1">
      <alignment horizontal="left"/>
    </xf>
    <xf numFmtId="0" fontId="2" fillId="0" borderId="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164" fontId="2" fillId="0" borderId="14" xfId="0" applyNumberFormat="1" applyFont="1" applyBorder="1" applyProtection="1"/>
    <xf numFmtId="0" fontId="27" fillId="0" borderId="14" xfId="0" applyFont="1" applyBorder="1" applyProtection="1"/>
    <xf numFmtId="0" fontId="3" fillId="0" borderId="14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left"/>
    </xf>
    <xf numFmtId="0" fontId="0" fillId="0" borderId="14" xfId="0" applyBorder="1" applyProtection="1"/>
    <xf numFmtId="0" fontId="0" fillId="0" borderId="11" xfId="0" applyBorder="1" applyProtection="1"/>
    <xf numFmtId="0" fontId="9" fillId="0" borderId="13" xfId="0" applyFont="1" applyBorder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30" xfId="0" quotePrefix="1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 wrapText="1"/>
    </xf>
    <xf numFmtId="0" fontId="3" fillId="4" borderId="30" xfId="0" quotePrefix="1" applyFont="1" applyFill="1" applyBorder="1" applyAlignment="1" applyProtection="1">
      <alignment horizontal="center" vertical="center"/>
    </xf>
    <xf numFmtId="0" fontId="3" fillId="4" borderId="31" xfId="0" quotePrefix="1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165" fontId="10" fillId="2" borderId="9" xfId="0" applyNumberFormat="1" applyFont="1" applyFill="1" applyBorder="1" applyAlignment="1" applyProtection="1">
      <alignment horizontal="center"/>
      <protection locked="0"/>
    </xf>
    <xf numFmtId="165" fontId="10" fillId="2" borderId="8" xfId="0" applyNumberFormat="1" applyFont="1" applyFill="1" applyBorder="1" applyAlignment="1" applyProtection="1">
      <alignment horizontal="center"/>
      <protection locked="0"/>
    </xf>
    <xf numFmtId="165" fontId="10" fillId="2" borderId="18" xfId="0" applyNumberFormat="1" applyFont="1" applyFill="1" applyBorder="1" applyAlignment="1" applyProtection="1">
      <alignment horizontal="center"/>
      <protection locked="0"/>
    </xf>
    <xf numFmtId="14" fontId="10" fillId="2" borderId="37" xfId="0" applyNumberFormat="1" applyFont="1" applyFill="1" applyBorder="1" applyAlignment="1" applyProtection="1">
      <alignment horizontal="center"/>
      <protection locked="0"/>
    </xf>
    <xf numFmtId="14" fontId="10" fillId="2" borderId="39" xfId="0" applyNumberFormat="1" applyFont="1" applyFill="1" applyBorder="1" applyAlignment="1" applyProtection="1">
      <alignment horizontal="center"/>
      <protection locked="0"/>
    </xf>
    <xf numFmtId="14" fontId="10" fillId="2" borderId="40" xfId="0" applyNumberFormat="1" applyFont="1" applyFill="1" applyBorder="1" applyAlignment="1" applyProtection="1">
      <alignment horizontal="center"/>
      <protection locked="0"/>
    </xf>
    <xf numFmtId="14" fontId="5" fillId="6" borderId="9" xfId="0" applyNumberFormat="1" applyFont="1" applyFill="1" applyBorder="1" applyAlignment="1" applyProtection="1">
      <alignment horizontal="center"/>
      <protection locked="0"/>
    </xf>
    <xf numFmtId="14" fontId="5" fillId="6" borderId="23" xfId="0" applyNumberFormat="1" applyFont="1" applyFill="1" applyBorder="1" applyAlignment="1" applyProtection="1">
      <alignment horizontal="center" vertical="center" wrapText="1"/>
      <protection locked="0"/>
    </xf>
    <xf numFmtId="14" fontId="10" fillId="6" borderId="37" xfId="0" applyNumberFormat="1" applyFont="1" applyFill="1" applyBorder="1" applyAlignment="1" applyProtection="1">
      <alignment horizontal="center"/>
      <protection locked="0"/>
    </xf>
    <xf numFmtId="14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Protection="1">
      <protection locked="0"/>
    </xf>
    <xf numFmtId="0" fontId="2" fillId="0" borderId="7" xfId="0" applyFont="1" applyFill="1" applyBorder="1" applyProtection="1"/>
    <xf numFmtId="0" fontId="5" fillId="0" borderId="7" xfId="0" applyFont="1" applyFill="1" applyBorder="1" applyAlignment="1" applyProtection="1">
      <alignment horizontal="right" vertical="center"/>
    </xf>
    <xf numFmtId="0" fontId="12" fillId="0" borderId="13" xfId="0" applyFont="1" applyBorder="1" applyAlignment="1" applyProtection="1">
      <alignment horizontal="center" vertical="center" textRotation="90" wrapText="1"/>
    </xf>
    <xf numFmtId="0" fontId="12" fillId="0" borderId="28" xfId="0" applyFont="1" applyBorder="1" applyAlignment="1" applyProtection="1">
      <alignment horizontal="center" vertical="center" textRotation="90" wrapText="1"/>
    </xf>
    <xf numFmtId="0" fontId="12" fillId="0" borderId="2" xfId="0" applyFont="1" applyBorder="1" applyAlignment="1" applyProtection="1">
      <alignment horizontal="center" vertical="center" textRotation="90" wrapText="1"/>
    </xf>
    <xf numFmtId="164" fontId="9" fillId="5" borderId="24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5" borderId="24" xfId="0" applyNumberFormat="1" applyFill="1" applyBorder="1" applyAlignment="1" applyProtection="1">
      <alignment horizontal="center" vertical="center" wrapText="1"/>
      <protection hidden="1"/>
    </xf>
    <xf numFmtId="2" fontId="0" fillId="5" borderId="26" xfId="0" applyNumberFormat="1" applyFill="1" applyBorder="1" applyAlignment="1" applyProtection="1">
      <alignment horizontal="center" vertical="center" wrapText="1"/>
      <protection hidden="1"/>
    </xf>
    <xf numFmtId="2" fontId="0" fillId="5" borderId="11" xfId="0" applyNumberFormat="1" applyFill="1" applyBorder="1" applyAlignment="1" applyProtection="1">
      <alignment horizontal="center" vertical="center" wrapText="1"/>
      <protection hidden="1"/>
    </xf>
    <xf numFmtId="2" fontId="0" fillId="5" borderId="3" xfId="0" applyNumberFormat="1" applyFill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 textRotation="90" wrapText="1"/>
    </xf>
    <xf numFmtId="0" fontId="12" fillId="0" borderId="25" xfId="0" applyFont="1" applyBorder="1" applyAlignment="1" applyProtection="1">
      <alignment horizontal="center" vertical="center" textRotation="90" wrapText="1"/>
    </xf>
    <xf numFmtId="0" fontId="12" fillId="0" borderId="26" xfId="0" applyFont="1" applyBorder="1" applyAlignment="1" applyProtection="1">
      <alignment horizontal="center" vertical="center" textRotation="90" wrapText="1"/>
    </xf>
  </cellXfs>
  <cellStyles count="6">
    <cellStyle name="Bad" xfId="4" builtinId="27"/>
    <cellStyle name="Good" xfId="2" builtinId="26"/>
    <cellStyle name="Neutral" xfId="5" builtinId="28"/>
    <cellStyle name="Normal" xfId="0" builtinId="0"/>
    <cellStyle name="Normal 2" xfId="1" xr:uid="{00000000-0005-0000-0000-000002000000}"/>
    <cellStyle name="Normal 3" xfId="3" xr:uid="{00000000-0005-0000-0000-000003000000}"/>
  </cellStyles>
  <dxfs count="59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50"/>
  <sheetViews>
    <sheetView tabSelected="1" topLeftCell="C1" zoomScaleNormal="100" workbookViewId="0">
      <selection activeCell="Q4" sqref="Q4"/>
    </sheetView>
  </sheetViews>
  <sheetFormatPr defaultRowHeight="14.25" x14ac:dyDescent="0.45"/>
  <cols>
    <col min="1" max="1" width="2.6640625" style="12" customWidth="1"/>
    <col min="2" max="2" width="9.19921875" style="12" customWidth="1"/>
    <col min="3" max="3" width="12.265625" style="12" customWidth="1"/>
    <col min="4" max="7" width="9.06640625" style="12"/>
    <col min="8" max="8" width="12.3984375" style="12" customWidth="1"/>
    <col min="9" max="11" width="10.3984375" style="12" customWidth="1"/>
    <col min="12" max="12" width="10.73046875" style="12" customWidth="1"/>
    <col min="13" max="15" width="9.06640625" style="12"/>
    <col min="16" max="16" width="11.59765625" style="12" customWidth="1"/>
    <col min="17" max="17" width="20.73046875" style="12" customWidth="1"/>
    <col min="18" max="18" width="13.3984375" style="12" customWidth="1"/>
    <col min="19" max="19" width="11.9296875" style="12" customWidth="1"/>
    <col min="20" max="20" width="13.6640625" style="12" customWidth="1"/>
    <col min="21" max="21" width="22.06640625" style="12" customWidth="1"/>
    <col min="22" max="22" width="11.06640625" style="12" customWidth="1"/>
    <col min="23" max="23" width="11.265625" style="12" customWidth="1"/>
    <col min="24" max="24" width="11.86328125" style="12" customWidth="1"/>
    <col min="25" max="16384" width="9.06640625" style="12"/>
  </cols>
  <sheetData>
    <row r="1" spans="2:20" s="3" customFormat="1" ht="15" x14ac:dyDescent="0.4">
      <c r="B1" s="112" t="s">
        <v>33</v>
      </c>
      <c r="C1" s="112"/>
      <c r="D1" s="11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13"/>
      <c r="Q1" s="2"/>
    </row>
    <row r="2" spans="2:20" s="3" customFormat="1" ht="15.4" thickBot="1" x14ac:dyDescent="0.4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03"/>
      <c r="M2" s="103"/>
      <c r="N2" s="103"/>
      <c r="O2" s="103"/>
      <c r="P2" s="115"/>
      <c r="Q2" s="2"/>
    </row>
    <row r="3" spans="2:20" s="3" customFormat="1" ht="15" x14ac:dyDescent="0.4">
      <c r="B3" s="116" t="s">
        <v>34</v>
      </c>
      <c r="C3" s="117"/>
      <c r="D3" s="102"/>
      <c r="E3" s="102"/>
      <c r="F3" s="102"/>
      <c r="G3" s="102"/>
      <c r="H3" s="102"/>
      <c r="I3" s="102"/>
      <c r="J3" s="102"/>
      <c r="K3" s="102"/>
      <c r="L3" s="102"/>
      <c r="M3" s="118"/>
      <c r="N3" s="119"/>
      <c r="O3" s="102"/>
      <c r="P3" s="120"/>
    </row>
    <row r="4" spans="2:20" s="3" customFormat="1" x14ac:dyDescent="0.45">
      <c r="B4" s="121" t="s">
        <v>35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124"/>
      <c r="O4" s="122"/>
      <c r="P4" s="125"/>
    </row>
    <row r="5" spans="2:20" s="3" customFormat="1" ht="15.4" x14ac:dyDescent="0.45">
      <c r="B5" s="126" t="s">
        <v>36</v>
      </c>
      <c r="C5" s="127"/>
      <c r="D5" s="128"/>
      <c r="E5" s="128"/>
      <c r="F5" s="128"/>
      <c r="G5" s="129"/>
      <c r="H5" s="129"/>
      <c r="I5" s="129"/>
      <c r="J5" s="129"/>
      <c r="K5" s="103"/>
      <c r="L5" s="103"/>
      <c r="M5" s="130"/>
      <c r="N5" s="131"/>
      <c r="O5" s="103"/>
      <c r="P5" s="132"/>
    </row>
    <row r="6" spans="2:20" s="3" customFormat="1" ht="15.4" x14ac:dyDescent="0.45">
      <c r="B6" s="133" t="s">
        <v>37</v>
      </c>
      <c r="C6" s="134"/>
      <c r="D6" s="135"/>
      <c r="E6" s="135"/>
      <c r="F6" s="135"/>
      <c r="G6" s="135"/>
      <c r="H6" s="135"/>
      <c r="I6" s="103"/>
      <c r="J6" s="103"/>
      <c r="K6" s="103"/>
      <c r="L6" s="103"/>
      <c r="M6" s="136"/>
      <c r="N6" s="103"/>
      <c r="O6" s="103"/>
      <c r="P6" s="132"/>
    </row>
    <row r="7" spans="2:20" s="3" customFormat="1" ht="15.75" thickBot="1" x14ac:dyDescent="0.5">
      <c r="B7" s="137" t="s">
        <v>38</v>
      </c>
      <c r="C7" s="138"/>
      <c r="D7" s="139"/>
      <c r="E7" s="139"/>
      <c r="F7" s="139"/>
      <c r="G7" s="139"/>
      <c r="H7" s="139"/>
      <c r="I7" s="104"/>
      <c r="J7" s="104"/>
      <c r="K7" s="104"/>
      <c r="L7" s="104"/>
      <c r="M7" s="140"/>
      <c r="N7" s="141"/>
      <c r="O7" s="104"/>
      <c r="P7" s="142"/>
    </row>
    <row r="8" spans="2:20" s="3" customFormat="1" ht="15.4" thickBot="1" x14ac:dyDescent="0.45">
      <c r="B8" s="4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5"/>
    </row>
    <row r="9" spans="2:20" s="3" customFormat="1" ht="12.75" x14ac:dyDescent="0.35">
      <c r="B9" s="96"/>
      <c r="C9" s="97"/>
      <c r="D9" s="97"/>
      <c r="E9" s="97"/>
      <c r="F9" s="97"/>
      <c r="G9" s="98" t="s">
        <v>5</v>
      </c>
      <c r="H9" s="42"/>
      <c r="I9" s="41"/>
      <c r="J9" s="43"/>
      <c r="K9" s="41"/>
      <c r="L9" s="41"/>
      <c r="M9" s="44"/>
    </row>
    <row r="10" spans="2:20" s="3" customFormat="1" ht="12.75" x14ac:dyDescent="0.35">
      <c r="B10" s="99"/>
      <c r="C10" s="100"/>
      <c r="D10" s="100"/>
      <c r="E10" s="100"/>
      <c r="F10" s="100"/>
      <c r="G10" s="101" t="s">
        <v>6</v>
      </c>
      <c r="H10" s="40"/>
      <c r="I10" s="7"/>
      <c r="J10" s="8"/>
      <c r="K10" s="7"/>
      <c r="L10" s="7"/>
      <c r="M10" s="45"/>
    </row>
    <row r="11" spans="2:20" s="3" customFormat="1" x14ac:dyDescent="0.45">
      <c r="B11" s="99"/>
      <c r="C11" s="100"/>
      <c r="D11" s="100"/>
      <c r="E11" s="100"/>
      <c r="F11" s="100"/>
      <c r="G11" s="101" t="s">
        <v>7</v>
      </c>
      <c r="H11" s="40"/>
      <c r="I11" s="7"/>
      <c r="J11" s="8"/>
      <c r="K11" s="7"/>
      <c r="L11" s="7"/>
      <c r="M11" s="45"/>
      <c r="T11" s="9"/>
    </row>
    <row r="12" spans="2:20" s="3" customFormat="1" ht="12.75" x14ac:dyDescent="0.35">
      <c r="B12" s="99"/>
      <c r="C12" s="100"/>
      <c r="D12" s="100"/>
      <c r="E12" s="100"/>
      <c r="F12" s="100"/>
      <c r="G12" s="101" t="s">
        <v>8</v>
      </c>
      <c r="H12" s="40"/>
      <c r="I12" s="7"/>
      <c r="J12" s="8"/>
      <c r="K12" s="7"/>
      <c r="L12" s="7"/>
      <c r="M12" s="45"/>
    </row>
    <row r="13" spans="2:20" s="3" customFormat="1" ht="12.75" x14ac:dyDescent="0.35">
      <c r="B13" s="99"/>
      <c r="C13" s="100"/>
      <c r="D13" s="100"/>
      <c r="E13" s="100"/>
      <c r="F13" s="100"/>
      <c r="G13" s="101" t="s">
        <v>9</v>
      </c>
      <c r="H13" s="40"/>
      <c r="I13" s="7"/>
      <c r="J13" s="8"/>
      <c r="K13" s="7"/>
      <c r="L13" s="7"/>
      <c r="M13" s="45"/>
    </row>
    <row r="14" spans="2:20" s="3" customFormat="1" ht="12.75" x14ac:dyDescent="0.35">
      <c r="B14" s="99"/>
      <c r="C14" s="100"/>
      <c r="D14" s="100"/>
      <c r="E14" s="100"/>
      <c r="F14" s="100"/>
      <c r="G14" s="101" t="s">
        <v>10</v>
      </c>
      <c r="H14" s="40"/>
      <c r="I14" s="7"/>
      <c r="J14" s="8"/>
      <c r="K14" s="7"/>
      <c r="L14" s="7"/>
      <c r="M14" s="45"/>
    </row>
    <row r="15" spans="2:20" s="3" customFormat="1" ht="14.65" thickBot="1" x14ac:dyDescent="0.5">
      <c r="B15" s="99"/>
      <c r="C15" s="100"/>
      <c r="D15" s="100"/>
      <c r="E15" s="100"/>
      <c r="F15" s="100"/>
      <c r="G15" s="101" t="s">
        <v>11</v>
      </c>
      <c r="H15" s="40"/>
      <c r="I15" s="7"/>
      <c r="J15" s="8"/>
      <c r="K15" s="7"/>
      <c r="L15" s="7"/>
      <c r="M15" s="45"/>
      <c r="T15" s="10"/>
    </row>
    <row r="16" spans="2:20" s="3" customFormat="1" ht="12.75" x14ac:dyDescent="0.35">
      <c r="B16" s="198" t="s">
        <v>17</v>
      </c>
      <c r="C16" s="102"/>
      <c r="D16" s="97"/>
      <c r="E16" s="97"/>
      <c r="F16" s="97"/>
      <c r="G16" s="98" t="s">
        <v>16</v>
      </c>
      <c r="H16" s="42"/>
      <c r="I16" s="42"/>
      <c r="J16" s="48"/>
      <c r="K16" s="42"/>
      <c r="L16" s="42"/>
      <c r="M16" s="49"/>
      <c r="T16" s="11"/>
    </row>
    <row r="17" spans="2:24" s="3" customFormat="1" ht="12.75" x14ac:dyDescent="0.35">
      <c r="B17" s="199"/>
      <c r="C17" s="103"/>
      <c r="D17" s="100"/>
      <c r="E17" s="100"/>
      <c r="F17" s="100"/>
      <c r="G17" s="101" t="s">
        <v>13</v>
      </c>
      <c r="H17" s="40"/>
      <c r="I17" s="40"/>
      <c r="J17" s="39"/>
      <c r="K17" s="40"/>
      <c r="L17" s="40"/>
      <c r="M17" s="46"/>
      <c r="T17" s="11"/>
    </row>
    <row r="18" spans="2:24" s="3" customFormat="1" x14ac:dyDescent="0.45">
      <c r="B18" s="199"/>
      <c r="C18" s="103"/>
      <c r="D18" s="100"/>
      <c r="E18" s="100"/>
      <c r="F18" s="100"/>
      <c r="G18" s="101" t="s">
        <v>14</v>
      </c>
      <c r="H18" s="40"/>
      <c r="I18" s="40"/>
      <c r="J18" s="39"/>
      <c r="K18" s="40"/>
      <c r="L18" s="40"/>
      <c r="M18" s="46"/>
      <c r="T18" s="9"/>
    </row>
    <row r="19" spans="2:24" s="3" customFormat="1" ht="12.75" x14ac:dyDescent="0.35">
      <c r="B19" s="199"/>
      <c r="C19" s="103"/>
      <c r="D19" s="100"/>
      <c r="E19" s="100"/>
      <c r="F19" s="100"/>
      <c r="G19" s="101" t="s">
        <v>19</v>
      </c>
      <c r="H19" s="40"/>
      <c r="I19" s="40"/>
      <c r="J19" s="39"/>
      <c r="K19" s="40"/>
      <c r="L19" s="40"/>
      <c r="M19" s="46"/>
      <c r="T19" s="11"/>
    </row>
    <row r="20" spans="2:24" s="3" customFormat="1" ht="12.75" x14ac:dyDescent="0.35">
      <c r="B20" s="199"/>
      <c r="C20" s="103"/>
      <c r="D20" s="100"/>
      <c r="E20" s="100"/>
      <c r="F20" s="100"/>
      <c r="G20" s="101" t="s">
        <v>15</v>
      </c>
      <c r="H20" s="40"/>
      <c r="I20" s="40"/>
      <c r="J20" s="39"/>
      <c r="K20" s="40"/>
      <c r="L20" s="40"/>
      <c r="M20" s="46"/>
    </row>
    <row r="21" spans="2:24" s="3" customFormat="1" ht="12.75" x14ac:dyDescent="0.35">
      <c r="B21" s="199"/>
      <c r="C21" s="103"/>
      <c r="D21" s="100"/>
      <c r="E21" s="100"/>
      <c r="F21" s="100"/>
      <c r="G21" s="101" t="s">
        <v>12</v>
      </c>
      <c r="H21" s="40"/>
      <c r="I21" s="40"/>
      <c r="J21" s="39"/>
      <c r="K21" s="40"/>
      <c r="L21" s="40"/>
      <c r="M21" s="46"/>
    </row>
    <row r="22" spans="2:24" s="3" customFormat="1" ht="13.15" thickBot="1" x14ac:dyDescent="0.4">
      <c r="B22" s="200"/>
      <c r="C22" s="104"/>
      <c r="D22" s="105"/>
      <c r="E22" s="105"/>
      <c r="F22" s="105"/>
      <c r="G22" s="106" t="s">
        <v>18</v>
      </c>
      <c r="H22" s="51"/>
      <c r="I22" s="51"/>
      <c r="J22" s="52"/>
      <c r="K22" s="51"/>
      <c r="L22" s="51"/>
      <c r="M22" s="46"/>
    </row>
    <row r="23" spans="2:24" s="3" customFormat="1" ht="14.65" thickBot="1" x14ac:dyDescent="0.5">
      <c r="B23" s="107"/>
      <c r="C23" s="108"/>
      <c r="D23" s="108"/>
      <c r="E23" s="108"/>
      <c r="F23" s="108"/>
      <c r="G23" s="109" t="s">
        <v>20</v>
      </c>
      <c r="H23" s="54"/>
      <c r="I23" s="105"/>
      <c r="J23" s="196"/>
      <c r="K23" s="105"/>
      <c r="L23" s="197" t="s">
        <v>65</v>
      </c>
      <c r="M23" s="195">
        <v>25</v>
      </c>
    </row>
    <row r="24" spans="2:24" s="3" customFormat="1" ht="12.75" x14ac:dyDescent="0.35">
      <c r="B24" s="6"/>
      <c r="C24" s="6"/>
      <c r="D24" s="6"/>
      <c r="E24" s="7"/>
      <c r="F24" s="7"/>
      <c r="G24" s="7"/>
      <c r="H24" s="7"/>
      <c r="I24" s="7"/>
      <c r="J24" s="7"/>
      <c r="K24" s="7"/>
      <c r="L24" s="8"/>
      <c r="M24" s="7"/>
      <c r="N24" s="7"/>
      <c r="O24" s="7"/>
      <c r="P24" s="8"/>
    </row>
    <row r="25" spans="2:24" ht="14.65" thickBot="1" x14ac:dyDescent="0.5"/>
    <row r="26" spans="2:24" ht="14.65" thickBot="1" x14ac:dyDescent="0.5">
      <c r="B26" s="3"/>
      <c r="C26" s="3"/>
      <c r="D26" s="3"/>
      <c r="E26" s="70" t="s">
        <v>1</v>
      </c>
      <c r="F26" s="13"/>
      <c r="G26" s="71"/>
      <c r="H26" s="71"/>
      <c r="I26" s="71"/>
      <c r="J26" s="71"/>
      <c r="K26" s="14"/>
      <c r="L26" s="72"/>
      <c r="M26" s="14"/>
      <c r="N26" s="14"/>
      <c r="O26" s="14"/>
      <c r="P26" s="73"/>
      <c r="Q26" s="35" t="s">
        <v>2</v>
      </c>
      <c r="R26" s="14"/>
      <c r="S26" s="14"/>
      <c r="T26" s="14"/>
      <c r="U26" s="16"/>
      <c r="V26" s="15" t="s">
        <v>3</v>
      </c>
      <c r="W26" s="14"/>
      <c r="X26" s="16"/>
    </row>
    <row r="27" spans="2:24" ht="45.75" customHeight="1" thickBot="1" x14ac:dyDescent="0.5">
      <c r="B27" s="17" t="s">
        <v>21</v>
      </c>
      <c r="C27" s="22" t="s">
        <v>51</v>
      </c>
      <c r="D27" s="22" t="s">
        <v>52</v>
      </c>
      <c r="E27" s="29" t="s">
        <v>22</v>
      </c>
      <c r="F27" s="30" t="s">
        <v>23</v>
      </c>
      <c r="G27" s="30" t="s">
        <v>46</v>
      </c>
      <c r="H27" s="30" t="s">
        <v>25</v>
      </c>
      <c r="I27" s="30" t="s">
        <v>26</v>
      </c>
      <c r="J27" s="30" t="s">
        <v>28</v>
      </c>
      <c r="K27" s="30" t="s">
        <v>30</v>
      </c>
      <c r="L27" s="30" t="s">
        <v>29</v>
      </c>
      <c r="M27" s="74" t="s">
        <v>57</v>
      </c>
      <c r="N27" s="110" t="s">
        <v>40</v>
      </c>
      <c r="O27" s="74" t="s">
        <v>48</v>
      </c>
      <c r="P27" s="111" t="s">
        <v>49</v>
      </c>
      <c r="Q27" s="36" t="s">
        <v>63</v>
      </c>
      <c r="R27" s="30" t="s">
        <v>61</v>
      </c>
      <c r="S27" s="30" t="s">
        <v>64</v>
      </c>
      <c r="T27" s="30" t="s">
        <v>62</v>
      </c>
      <c r="U27" s="66" t="s">
        <v>41</v>
      </c>
      <c r="V27" s="67" t="s">
        <v>42</v>
      </c>
      <c r="W27" s="67" t="s">
        <v>4</v>
      </c>
      <c r="X27" s="38" t="s">
        <v>32</v>
      </c>
    </row>
    <row r="28" spans="2:24" s="81" customFormat="1" ht="14.65" thickBot="1" x14ac:dyDescent="0.5">
      <c r="B28" s="76"/>
      <c r="C28" s="33" t="s">
        <v>60</v>
      </c>
      <c r="D28" s="77" t="s">
        <v>53</v>
      </c>
      <c r="E28" s="33" t="s">
        <v>0</v>
      </c>
      <c r="F28" s="34" t="s">
        <v>24</v>
      </c>
      <c r="G28" s="34" t="s">
        <v>0</v>
      </c>
      <c r="H28" s="61" t="s">
        <v>54</v>
      </c>
      <c r="I28" s="61" t="s">
        <v>27</v>
      </c>
      <c r="J28" s="34" t="s">
        <v>24</v>
      </c>
      <c r="K28" s="61" t="s">
        <v>55</v>
      </c>
      <c r="L28" s="61" t="s">
        <v>55</v>
      </c>
      <c r="M28" s="61" t="s">
        <v>55</v>
      </c>
      <c r="N28" s="75" t="s">
        <v>31</v>
      </c>
      <c r="O28" s="75" t="s">
        <v>31</v>
      </c>
      <c r="P28" s="78" t="s">
        <v>31</v>
      </c>
      <c r="Q28" s="69" t="s">
        <v>31</v>
      </c>
      <c r="R28" s="34" t="s">
        <v>31</v>
      </c>
      <c r="S28" s="34" t="s">
        <v>31</v>
      </c>
      <c r="T28" s="34" t="s">
        <v>31</v>
      </c>
      <c r="U28" s="68" t="s">
        <v>31</v>
      </c>
      <c r="V28" s="79" t="s">
        <v>31</v>
      </c>
      <c r="W28" s="79" t="s">
        <v>31</v>
      </c>
      <c r="X28" s="80" t="s">
        <v>31</v>
      </c>
    </row>
    <row r="29" spans="2:24" x14ac:dyDescent="0.45">
      <c r="B29" s="64">
        <v>1</v>
      </c>
      <c r="C29" s="193"/>
      <c r="D29" s="185"/>
      <c r="E29" s="18"/>
      <c r="F29" s="31"/>
      <c r="G29" s="32"/>
      <c r="H29" s="32"/>
      <c r="I29" s="32"/>
      <c r="J29" s="31"/>
      <c r="K29" s="32"/>
      <c r="L29" s="85" t="str">
        <f>IF(OR(ISBLANK(F29),ISBLANK(J29),ISBLANK(K29)),"",IF(K29&gt;5.1,"invalid av. wind speed",IF(ABS(SIN((F29-J29)*PI()/180)*K29)&gt;2.6,TEXT(ABS(SIN((F29-J29)*PI()/180)*K29),"0.00") &amp; " - invalid",ABS(SIN((F29-J29)*PI()/180)*K29))))</f>
        <v/>
      </c>
      <c r="M29" s="32"/>
      <c r="N29" s="32"/>
      <c r="O29" s="32"/>
      <c r="P29" s="37"/>
      <c r="Q29" s="87" t="str">
        <f>IF(ISBLANK(E29),"input missing",IF(NOT(AND(E29&gt;=10, E29&lt;=150)),"invalid height",IF(G29&gt;TAN(RADIANS(10))*E29,"excessive lateral deviation",20*LOG10(E29/50))))</f>
        <v>input missing</v>
      </c>
      <c r="R29" s="88" t="str">
        <f>IF(OR(ISBLANK(E29),ISBLANK(M29),ISBLANK($H$23)),"input missing",IF(NOT(AND(E29&gt;=10, E29&lt;=150)),"invalid height",-7.5*LOG10(E29/50)+10*LOG10(M29/$H$23)))</f>
        <v>input missing</v>
      </c>
      <c r="S29" s="88" t="str">
        <f>IF(OR(ISBLANK($H$23),ISBLANK(M29),ISBLANK($M$23),NOT(ISNUMBER(K29)),ISBLANK(J29),ISBLANK(F29)),"input missing",IF(NOT(OR(L29="invalid",K29&gt;5.1)),$M$23*LOG10($H$23/(M29+K29*COS(RADIANS(J29-F29)))),"invalid wind"))</f>
        <v>input missing</v>
      </c>
      <c r="T29" s="85" t="str">
        <f>IF(OR(ISBLANK(H29),ISBLANK(I29)),"input missing",IF(AND(H29&gt;=5,H29&lt;=35,I29&gt;=-0.000967*H29^3+0.1109*H29^2-5.225*H29+111.5,I29&lt;=90),0,IF(AND(H29&gt;=5,H29&lt;=35,I29&lt;-0.000967*H29^3+0.1109*H29^2-5.225*H29+111.5,I29&gt;=-0.000768*H29^3+0.0922*H29^2-4.56*H29+100.6),0.1,IF(OR(AND(H29&gt;=5,H29&lt;=34,I29&lt;-0.000768*H29^3+0.0922*H29^2-4.56*H29+100.6,I29&gt;=-0.000613*H29^3+0.0766*H29^2-3.934*H29+89.29),AND(H29&gt;34,H29&lt;=35,I29&gt;=20,I29&lt;=90)),0.2,IF(OR(AND(H29&gt;=5,H29&lt;=32,I29&lt;-0.000613*H29^3+0.0766*H29^2-3.934*H29+89.29,I29&gt;=-0.000452*H29^3+0.06202*H29^2-3.393*H29+79.94),AND(H29&gt;32,H29&lt;=34,I29&gt;=20,I29&lt;=90)),0.3,IF(OR(AND(H29&gt;=5,H29&lt;=30,I29&lt;-0.000452*H29^3+0.06202*H29^2-3.393*H29+79.94, I29&gt;=0.000107*H29^3+0.0214*H29^2-2.325*H29+67.54),AND(H29&gt;30,H29&lt;=32,I29&gt;=20,I29&lt;=90)),0.4,"invalid conditions"))))))</f>
        <v>input missing</v>
      </c>
      <c r="U29" s="89" t="str">
        <f>IF(AND(NOT(ISBLANK(N29))),IF(AND(AND(NOT(ISBLANK(O29)),ISNUMBER(O29)),AND(NOT(ISBLANK(P29)),ISNUMBER(P29)),AND(NOT(ISBLANK(Q29)),ISNUMBER(Q29)),AND(NOT(ISBLANK(R29)),ISNUMBER(R29)),AND(NOT(ISBLANK(S29)),ISNUMBER(S29)),AND(NOT(ISBLANK(T29)),ISNUMBER(T29))),IF(ABS(SUM(Q29:T29))&gt;6,"excessive correction",IF(O29&lt;P29+15,"excessive background noise",N29+SUM(Q29:T29))),"invalid"),"")</f>
        <v/>
      </c>
      <c r="V29" s="201" t="str">
        <f>IF(OR(ISBLANK(U29:U50),COUNT(U29:U50)&lt;6),"not enough runs",IF(X29&gt;1.5,"invalid 90% C.I.",AVERAGE(U29:U50)))</f>
        <v>not enough runs</v>
      </c>
      <c r="W29" s="203" t="str">
        <f>IF(OR(ISBLANK(U29:U50),COUNT(U29:U50)&lt;6),"not enough runs",_xlfn.STDEV.S(U29:U50))</f>
        <v>not enough runs</v>
      </c>
      <c r="X29" s="205" t="str">
        <f>IF(OR(ISBLANK(U29:U50),COUNT(U29:U50)&lt;6),"not enough runs",IF(W29&lt;&gt;0,_xlfn.CONFIDENCE.T(0.1,W29,COUNT(U29:U50)),0))</f>
        <v>not enough runs</v>
      </c>
    </row>
    <row r="30" spans="2:24" ht="14.65" thickBot="1" x14ac:dyDescent="0.5">
      <c r="B30" s="64">
        <v>2</v>
      </c>
      <c r="C30" s="193"/>
      <c r="D30" s="186"/>
      <c r="E30" s="24"/>
      <c r="F30" s="23"/>
      <c r="G30" s="19"/>
      <c r="H30" s="19"/>
      <c r="I30" s="19"/>
      <c r="J30" s="23"/>
      <c r="K30" s="19"/>
      <c r="L30" s="85" t="str">
        <f t="shared" ref="L30:L50" si="0">IF(OR(ISBLANK(F30),ISBLANK(J30),ISBLANK(K30)),"",IF(K30&gt;5.1,"invalid av. wind speed",IF(ABS(SIN((F30-J30)*PI()/180)*K30)&gt;2.6,TEXT(ABS(SIN((F30-J30)*PI()/180)*K30),"0.0") &amp; " - invalid",ABS(SIN((F30-J30)*PI()/180)*K30))))</f>
        <v/>
      </c>
      <c r="M30" s="19"/>
      <c r="N30" s="19"/>
      <c r="O30" s="19"/>
      <c r="P30" s="25"/>
      <c r="Q30" s="87" t="str">
        <f t="shared" ref="Q30:Q50" si="1">IF(ISBLANK(E30),"input missing",IF(NOT(AND(E30&gt;=10, E30&lt;=150)),"invalid height",IF(G30&gt;TAN(RADIANS(10))*E30,"excessive lateral deviation",20*LOG10(E30/50))))</f>
        <v>input missing</v>
      </c>
      <c r="R30" s="88" t="str">
        <f t="shared" ref="R30:R50" si="2">IF(OR(ISBLANK(E30),ISBLANK(M30),ISBLANK($H$23)),"input missing",IF(NOT(AND(E30&gt;=10, E30&lt;=150)),"invalid height",-7.5*LOG10(E30/50)+10*LOG10(M30/$H$23)))</f>
        <v>input missing</v>
      </c>
      <c r="S30" s="88" t="str">
        <f t="shared" ref="S30:S50" si="3">IF(OR(ISBLANK($H$23),ISBLANK(M30),ISBLANK($M$23),NOT(ISNUMBER(K30)),ISBLANK(J30),ISBLANK(F30)),"input missing",IF(NOT(OR(L30="invalid",K30&gt;5.1)),$M$23*LOG10($H$23/(M30+K30*COS(RADIANS(J30-F30)))),"invalid wind"))</f>
        <v>input missing</v>
      </c>
      <c r="T30" s="85" t="str">
        <f t="shared" ref="T30:T50" si="4">IF(OR(ISBLANK(H30),ISBLANK(I30)),"input missing",IF(AND(H30&gt;=5,H30&lt;=35,I30&gt;=-0.000967*H30^3+0.1109*H30^2-5.225*H30+111.5,I30&lt;=90),0,IF(AND(H30&gt;=5,H30&lt;=35,I30&lt;-0.000967*H30^3+0.1109*H30^2-5.225*H30+111.5,I30&gt;=-0.000768*H30^3+0.0922*H30^2-4.56*H30+100.6),0.1,IF(OR(AND(H30&gt;=5,H30&lt;=34,I30&lt;-0.000768*H30^3+0.0922*H30^2-4.56*H30+100.6,I30&gt;=-0.000613*H30^3+0.0766*H30^2-3.934*H30+89.29),AND(H30&gt;34,H30&lt;=35,I30&gt;=20,I30&lt;=90)),0.2,IF(OR(AND(H30&gt;=5,H30&lt;=32,I30&lt;-0.000613*H30^3+0.0766*H30^2-3.934*H30+89.29,I30&gt;=-0.000452*H30^3+0.06202*H30^2-3.393*H30+79.94),AND(H30&gt;32,H30&lt;=34,I30&gt;=20,I30&lt;=90)),0.3,IF(OR(AND(H30&gt;=5,H30&lt;=30,I30&lt;-0.000452*H30^3+0.06202*H30^2-3.393*H30+79.94, I30&gt;=0.000107*H30^3+0.0214*H30^2-2.325*H30+67.54),AND(H30&gt;30,H30&lt;=32,I30&gt;=20,I30&lt;=90)),0.4,"invalid conditions"))))))</f>
        <v>input missing</v>
      </c>
      <c r="U30" s="90" t="str">
        <f t="shared" ref="U30:U50" si="5">IF(AND(NOT(ISBLANK(N30))),IF(AND(AND(NOT(ISBLANK(O30)),ISNUMBER(O30)),AND(NOT(ISBLANK(P30)),ISNUMBER(P30)),AND(NOT(ISBLANK(Q30)),ISNUMBER(Q30)),AND(NOT(ISBLANK(R30)),ISNUMBER(R30)),AND(NOT(ISBLANK(S30)),ISNUMBER(S30)),AND(NOT(ISBLANK(T30)),ISNUMBER(T30))),IF(ABS(SUM(Q30:T30))&gt;6,"excessive correction",IF(O30&lt;P30+15,"excessive background noise",N30+SUM(Q30:T30))),"invalid"),"")</f>
        <v/>
      </c>
      <c r="V30" s="202"/>
      <c r="W30" s="204"/>
      <c r="X30" s="206"/>
    </row>
    <row r="31" spans="2:24" x14ac:dyDescent="0.45">
      <c r="B31" s="64">
        <v>3</v>
      </c>
      <c r="C31" s="193"/>
      <c r="D31" s="186"/>
      <c r="E31" s="24"/>
      <c r="F31" s="23"/>
      <c r="G31" s="19"/>
      <c r="H31" s="19"/>
      <c r="I31" s="19"/>
      <c r="J31" s="23"/>
      <c r="K31" s="19"/>
      <c r="L31" s="85" t="str">
        <f t="shared" si="0"/>
        <v/>
      </c>
      <c r="M31" s="19"/>
      <c r="N31" s="19"/>
      <c r="O31" s="19"/>
      <c r="P31" s="25"/>
      <c r="Q31" s="87" t="str">
        <f t="shared" si="1"/>
        <v>input missing</v>
      </c>
      <c r="R31" s="88" t="str">
        <f t="shared" si="2"/>
        <v>input missing</v>
      </c>
      <c r="S31" s="88" t="str">
        <f t="shared" si="3"/>
        <v>input missing</v>
      </c>
      <c r="T31" s="85" t="str">
        <f t="shared" si="4"/>
        <v>input missing</v>
      </c>
      <c r="U31" s="91" t="str">
        <f t="shared" si="5"/>
        <v/>
      </c>
      <c r="W31" s="2"/>
    </row>
    <row r="32" spans="2:24" x14ac:dyDescent="0.45">
      <c r="B32" s="64">
        <v>4</v>
      </c>
      <c r="C32" s="193"/>
      <c r="D32" s="186"/>
      <c r="E32" s="24"/>
      <c r="F32" s="23"/>
      <c r="G32" s="19"/>
      <c r="H32" s="19"/>
      <c r="I32" s="19"/>
      <c r="J32" s="23"/>
      <c r="K32" s="19"/>
      <c r="L32" s="85" t="str">
        <f t="shared" si="0"/>
        <v/>
      </c>
      <c r="M32" s="19"/>
      <c r="N32" s="19"/>
      <c r="O32" s="19"/>
      <c r="P32" s="25"/>
      <c r="Q32" s="87" t="str">
        <f t="shared" si="1"/>
        <v>input missing</v>
      </c>
      <c r="R32" s="88" t="str">
        <f t="shared" si="2"/>
        <v>input missing</v>
      </c>
      <c r="S32" s="88" t="str">
        <f t="shared" si="3"/>
        <v>input missing</v>
      </c>
      <c r="T32" s="85" t="str">
        <f t="shared" si="4"/>
        <v>input missing</v>
      </c>
      <c r="U32" s="91" t="str">
        <f t="shared" si="5"/>
        <v/>
      </c>
      <c r="W32" s="2"/>
    </row>
    <row r="33" spans="2:23" x14ac:dyDescent="0.45">
      <c r="B33" s="64">
        <v>5</v>
      </c>
      <c r="C33" s="193"/>
      <c r="D33" s="186"/>
      <c r="E33" s="24"/>
      <c r="F33" s="23"/>
      <c r="G33" s="19"/>
      <c r="H33" s="19"/>
      <c r="I33" s="19"/>
      <c r="J33" s="23"/>
      <c r="K33" s="19"/>
      <c r="L33" s="85" t="str">
        <f t="shared" si="0"/>
        <v/>
      </c>
      <c r="M33" s="19"/>
      <c r="N33" s="19"/>
      <c r="O33" s="19"/>
      <c r="P33" s="25"/>
      <c r="Q33" s="87" t="str">
        <f t="shared" si="1"/>
        <v>input missing</v>
      </c>
      <c r="R33" s="88" t="str">
        <f t="shared" si="2"/>
        <v>input missing</v>
      </c>
      <c r="S33" s="88" t="str">
        <f t="shared" si="3"/>
        <v>input missing</v>
      </c>
      <c r="T33" s="85" t="str">
        <f t="shared" si="4"/>
        <v>input missing</v>
      </c>
      <c r="U33" s="91" t="str">
        <f t="shared" si="5"/>
        <v/>
      </c>
      <c r="W33" s="2"/>
    </row>
    <row r="34" spans="2:23" x14ac:dyDescent="0.45">
      <c r="B34" s="64">
        <v>6</v>
      </c>
      <c r="C34" s="193"/>
      <c r="D34" s="186"/>
      <c r="E34" s="24"/>
      <c r="F34" s="23"/>
      <c r="G34" s="19"/>
      <c r="H34" s="19"/>
      <c r="I34" s="19"/>
      <c r="J34" s="23"/>
      <c r="K34" s="19"/>
      <c r="L34" s="85" t="str">
        <f t="shared" si="0"/>
        <v/>
      </c>
      <c r="M34" s="19"/>
      <c r="N34" s="19"/>
      <c r="O34" s="19"/>
      <c r="P34" s="25"/>
      <c r="Q34" s="87" t="str">
        <f t="shared" si="1"/>
        <v>input missing</v>
      </c>
      <c r="R34" s="88" t="str">
        <f t="shared" si="2"/>
        <v>input missing</v>
      </c>
      <c r="S34" s="88" t="str">
        <f t="shared" si="3"/>
        <v>input missing</v>
      </c>
      <c r="T34" s="85" t="str">
        <f t="shared" si="4"/>
        <v>input missing</v>
      </c>
      <c r="U34" s="91" t="str">
        <f t="shared" si="5"/>
        <v/>
      </c>
      <c r="W34" s="20"/>
    </row>
    <row r="35" spans="2:23" x14ac:dyDescent="0.45">
      <c r="B35" s="64">
        <v>7</v>
      </c>
      <c r="C35" s="193"/>
      <c r="D35" s="186"/>
      <c r="E35" s="24"/>
      <c r="F35" s="23"/>
      <c r="G35" s="19"/>
      <c r="H35" s="19"/>
      <c r="I35" s="19"/>
      <c r="J35" s="23"/>
      <c r="K35" s="19"/>
      <c r="L35" s="85" t="str">
        <f t="shared" si="0"/>
        <v/>
      </c>
      <c r="M35" s="19"/>
      <c r="N35" s="19"/>
      <c r="O35" s="19"/>
      <c r="P35" s="25"/>
      <c r="Q35" s="87" t="str">
        <f t="shared" si="1"/>
        <v>input missing</v>
      </c>
      <c r="R35" s="88" t="str">
        <f t="shared" si="2"/>
        <v>input missing</v>
      </c>
      <c r="S35" s="88" t="str">
        <f t="shared" si="3"/>
        <v>input missing</v>
      </c>
      <c r="T35" s="85" t="str">
        <f t="shared" si="4"/>
        <v>input missing</v>
      </c>
      <c r="U35" s="91" t="str">
        <f t="shared" si="5"/>
        <v/>
      </c>
      <c r="W35" s="2"/>
    </row>
    <row r="36" spans="2:23" x14ac:dyDescent="0.45">
      <c r="B36" s="64">
        <v>8</v>
      </c>
      <c r="C36" s="193"/>
      <c r="D36" s="186"/>
      <c r="E36" s="24"/>
      <c r="F36" s="23"/>
      <c r="G36" s="19"/>
      <c r="H36" s="19"/>
      <c r="I36" s="19"/>
      <c r="J36" s="23"/>
      <c r="K36" s="19"/>
      <c r="L36" s="85" t="str">
        <f t="shared" si="0"/>
        <v/>
      </c>
      <c r="M36" s="19"/>
      <c r="N36" s="19"/>
      <c r="O36" s="19"/>
      <c r="P36" s="25"/>
      <c r="Q36" s="87" t="str">
        <f t="shared" si="1"/>
        <v>input missing</v>
      </c>
      <c r="R36" s="88" t="str">
        <f t="shared" si="2"/>
        <v>input missing</v>
      </c>
      <c r="S36" s="88" t="str">
        <f t="shared" si="3"/>
        <v>input missing</v>
      </c>
      <c r="T36" s="85" t="str">
        <f t="shared" si="4"/>
        <v>input missing</v>
      </c>
      <c r="U36" s="91" t="str">
        <f t="shared" si="5"/>
        <v/>
      </c>
      <c r="W36" s="20"/>
    </row>
    <row r="37" spans="2:23" x14ac:dyDescent="0.45">
      <c r="B37" s="64">
        <v>9</v>
      </c>
      <c r="C37" s="193"/>
      <c r="D37" s="186"/>
      <c r="E37" s="24"/>
      <c r="F37" s="23"/>
      <c r="G37" s="19"/>
      <c r="H37" s="19"/>
      <c r="I37" s="19"/>
      <c r="J37" s="23"/>
      <c r="K37" s="19"/>
      <c r="L37" s="85" t="str">
        <f t="shared" si="0"/>
        <v/>
      </c>
      <c r="M37" s="19"/>
      <c r="N37" s="19"/>
      <c r="O37" s="19"/>
      <c r="P37" s="25"/>
      <c r="Q37" s="87" t="str">
        <f t="shared" si="1"/>
        <v>input missing</v>
      </c>
      <c r="R37" s="88" t="str">
        <f t="shared" si="2"/>
        <v>input missing</v>
      </c>
      <c r="S37" s="88" t="str">
        <f t="shared" si="3"/>
        <v>input missing</v>
      </c>
      <c r="T37" s="85" t="str">
        <f t="shared" si="4"/>
        <v>input missing</v>
      </c>
      <c r="U37" s="91" t="str">
        <f t="shared" si="5"/>
        <v/>
      </c>
    </row>
    <row r="38" spans="2:23" x14ac:dyDescent="0.45">
      <c r="B38" s="64">
        <v>10</v>
      </c>
      <c r="C38" s="193"/>
      <c r="D38" s="186"/>
      <c r="E38" s="24"/>
      <c r="F38" s="23"/>
      <c r="G38" s="19"/>
      <c r="H38" s="19"/>
      <c r="I38" s="19"/>
      <c r="J38" s="23"/>
      <c r="K38" s="19"/>
      <c r="L38" s="85" t="str">
        <f t="shared" si="0"/>
        <v/>
      </c>
      <c r="M38" s="19"/>
      <c r="N38" s="19"/>
      <c r="O38" s="19"/>
      <c r="P38" s="25"/>
      <c r="Q38" s="87" t="str">
        <f t="shared" si="1"/>
        <v>input missing</v>
      </c>
      <c r="R38" s="88" t="str">
        <f t="shared" si="2"/>
        <v>input missing</v>
      </c>
      <c r="S38" s="88" t="str">
        <f t="shared" si="3"/>
        <v>input missing</v>
      </c>
      <c r="T38" s="85" t="str">
        <f t="shared" si="4"/>
        <v>input missing</v>
      </c>
      <c r="U38" s="91" t="str">
        <f t="shared" si="5"/>
        <v/>
      </c>
    </row>
    <row r="39" spans="2:23" x14ac:dyDescent="0.45">
      <c r="B39" s="64">
        <v>11</v>
      </c>
      <c r="C39" s="193"/>
      <c r="D39" s="186"/>
      <c r="E39" s="24"/>
      <c r="F39" s="23"/>
      <c r="G39" s="19"/>
      <c r="H39" s="19"/>
      <c r="I39" s="19"/>
      <c r="J39" s="23"/>
      <c r="K39" s="19"/>
      <c r="L39" s="85" t="str">
        <f t="shared" si="0"/>
        <v/>
      </c>
      <c r="M39" s="19"/>
      <c r="N39" s="19"/>
      <c r="O39" s="19"/>
      <c r="P39" s="25"/>
      <c r="Q39" s="87" t="str">
        <f t="shared" si="1"/>
        <v>input missing</v>
      </c>
      <c r="R39" s="88" t="str">
        <f t="shared" si="2"/>
        <v>input missing</v>
      </c>
      <c r="S39" s="88" t="str">
        <f t="shared" si="3"/>
        <v>input missing</v>
      </c>
      <c r="T39" s="85" t="str">
        <f t="shared" si="4"/>
        <v>input missing</v>
      </c>
      <c r="U39" s="91" t="str">
        <f t="shared" si="5"/>
        <v/>
      </c>
    </row>
    <row r="40" spans="2:23" x14ac:dyDescent="0.45">
      <c r="B40" s="64">
        <v>12</v>
      </c>
      <c r="C40" s="193"/>
      <c r="D40" s="186"/>
      <c r="E40" s="24"/>
      <c r="F40" s="23"/>
      <c r="G40" s="19"/>
      <c r="H40" s="19"/>
      <c r="I40" s="19"/>
      <c r="J40" s="23"/>
      <c r="K40" s="19"/>
      <c r="L40" s="85" t="str">
        <f t="shared" si="0"/>
        <v/>
      </c>
      <c r="M40" s="19"/>
      <c r="N40" s="19"/>
      <c r="O40" s="19"/>
      <c r="P40" s="25"/>
      <c r="Q40" s="87" t="str">
        <f t="shared" si="1"/>
        <v>input missing</v>
      </c>
      <c r="R40" s="88" t="str">
        <f t="shared" si="2"/>
        <v>input missing</v>
      </c>
      <c r="S40" s="88" t="str">
        <f t="shared" si="3"/>
        <v>input missing</v>
      </c>
      <c r="T40" s="85" t="str">
        <f t="shared" si="4"/>
        <v>input missing</v>
      </c>
      <c r="U40" s="91" t="str">
        <f t="shared" si="5"/>
        <v/>
      </c>
    </row>
    <row r="41" spans="2:23" x14ac:dyDescent="0.45">
      <c r="B41" s="64">
        <v>13</v>
      </c>
      <c r="C41" s="193"/>
      <c r="D41" s="186"/>
      <c r="E41" s="24"/>
      <c r="F41" s="23"/>
      <c r="G41" s="19"/>
      <c r="H41" s="19"/>
      <c r="I41" s="19"/>
      <c r="J41" s="23"/>
      <c r="K41" s="19"/>
      <c r="L41" s="85" t="str">
        <f t="shared" si="0"/>
        <v/>
      </c>
      <c r="M41" s="19"/>
      <c r="N41" s="19"/>
      <c r="O41" s="19"/>
      <c r="P41" s="25"/>
      <c r="Q41" s="87" t="str">
        <f t="shared" si="1"/>
        <v>input missing</v>
      </c>
      <c r="R41" s="88" t="str">
        <f t="shared" si="2"/>
        <v>input missing</v>
      </c>
      <c r="S41" s="88" t="str">
        <f t="shared" si="3"/>
        <v>input missing</v>
      </c>
      <c r="T41" s="85" t="str">
        <f t="shared" si="4"/>
        <v>input missing</v>
      </c>
      <c r="U41" s="91" t="str">
        <f t="shared" si="5"/>
        <v/>
      </c>
    </row>
    <row r="42" spans="2:23" x14ac:dyDescent="0.45">
      <c r="B42" s="64">
        <v>14</v>
      </c>
      <c r="C42" s="193"/>
      <c r="D42" s="186"/>
      <c r="E42" s="24"/>
      <c r="F42" s="23"/>
      <c r="G42" s="19"/>
      <c r="H42" s="19"/>
      <c r="I42" s="19"/>
      <c r="J42" s="23"/>
      <c r="K42" s="19"/>
      <c r="L42" s="85" t="str">
        <f t="shared" si="0"/>
        <v/>
      </c>
      <c r="M42" s="19"/>
      <c r="N42" s="19"/>
      <c r="O42" s="19"/>
      <c r="P42" s="25"/>
      <c r="Q42" s="87" t="str">
        <f t="shared" si="1"/>
        <v>input missing</v>
      </c>
      <c r="R42" s="88" t="str">
        <f t="shared" si="2"/>
        <v>input missing</v>
      </c>
      <c r="S42" s="88" t="str">
        <f t="shared" si="3"/>
        <v>input missing</v>
      </c>
      <c r="T42" s="85" t="str">
        <f t="shared" si="4"/>
        <v>input missing</v>
      </c>
      <c r="U42" s="91" t="str">
        <f t="shared" si="5"/>
        <v/>
      </c>
    </row>
    <row r="43" spans="2:23" x14ac:dyDescent="0.45">
      <c r="B43" s="64">
        <v>15</v>
      </c>
      <c r="C43" s="193"/>
      <c r="D43" s="186"/>
      <c r="E43" s="24"/>
      <c r="F43" s="23"/>
      <c r="G43" s="19"/>
      <c r="H43" s="19"/>
      <c r="I43" s="19"/>
      <c r="J43" s="23"/>
      <c r="K43" s="19"/>
      <c r="L43" s="85" t="str">
        <f t="shared" si="0"/>
        <v/>
      </c>
      <c r="M43" s="19"/>
      <c r="N43" s="19"/>
      <c r="O43" s="19"/>
      <c r="P43" s="25"/>
      <c r="Q43" s="87" t="str">
        <f t="shared" si="1"/>
        <v>input missing</v>
      </c>
      <c r="R43" s="88" t="str">
        <f t="shared" si="2"/>
        <v>input missing</v>
      </c>
      <c r="S43" s="88" t="str">
        <f t="shared" si="3"/>
        <v>input missing</v>
      </c>
      <c r="T43" s="85" t="str">
        <f t="shared" si="4"/>
        <v>input missing</v>
      </c>
      <c r="U43" s="91" t="str">
        <f t="shared" si="5"/>
        <v/>
      </c>
    </row>
    <row r="44" spans="2:23" x14ac:dyDescent="0.45">
      <c r="B44" s="64">
        <v>16</v>
      </c>
      <c r="C44" s="193"/>
      <c r="D44" s="186"/>
      <c r="E44" s="24"/>
      <c r="F44" s="23"/>
      <c r="G44" s="19"/>
      <c r="H44" s="19"/>
      <c r="I44" s="19"/>
      <c r="J44" s="23"/>
      <c r="K44" s="19"/>
      <c r="L44" s="85" t="str">
        <f t="shared" si="0"/>
        <v/>
      </c>
      <c r="M44" s="19"/>
      <c r="N44" s="19"/>
      <c r="O44" s="19"/>
      <c r="P44" s="25"/>
      <c r="Q44" s="87" t="str">
        <f t="shared" si="1"/>
        <v>input missing</v>
      </c>
      <c r="R44" s="88" t="str">
        <f t="shared" si="2"/>
        <v>input missing</v>
      </c>
      <c r="S44" s="88" t="str">
        <f t="shared" si="3"/>
        <v>input missing</v>
      </c>
      <c r="T44" s="85" t="str">
        <f t="shared" si="4"/>
        <v>input missing</v>
      </c>
      <c r="U44" s="91" t="str">
        <f t="shared" si="5"/>
        <v/>
      </c>
    </row>
    <row r="45" spans="2:23" x14ac:dyDescent="0.45">
      <c r="B45" s="64">
        <v>17</v>
      </c>
      <c r="C45" s="193"/>
      <c r="D45" s="186"/>
      <c r="E45" s="24"/>
      <c r="F45" s="23"/>
      <c r="G45" s="19"/>
      <c r="H45" s="19"/>
      <c r="I45" s="19"/>
      <c r="J45" s="23"/>
      <c r="K45" s="19"/>
      <c r="L45" s="85" t="str">
        <f t="shared" si="0"/>
        <v/>
      </c>
      <c r="M45" s="19"/>
      <c r="N45" s="19"/>
      <c r="O45" s="19"/>
      <c r="P45" s="25"/>
      <c r="Q45" s="87" t="str">
        <f t="shared" si="1"/>
        <v>input missing</v>
      </c>
      <c r="R45" s="88" t="str">
        <f t="shared" si="2"/>
        <v>input missing</v>
      </c>
      <c r="S45" s="88" t="str">
        <f t="shared" si="3"/>
        <v>input missing</v>
      </c>
      <c r="T45" s="85" t="str">
        <f t="shared" si="4"/>
        <v>input missing</v>
      </c>
      <c r="U45" s="91" t="str">
        <f t="shared" si="5"/>
        <v/>
      </c>
    </row>
    <row r="46" spans="2:23" x14ac:dyDescent="0.45">
      <c r="B46" s="64">
        <v>18</v>
      </c>
      <c r="C46" s="193"/>
      <c r="D46" s="186"/>
      <c r="E46" s="24"/>
      <c r="F46" s="23"/>
      <c r="G46" s="19"/>
      <c r="H46" s="19"/>
      <c r="I46" s="19"/>
      <c r="J46" s="23"/>
      <c r="K46" s="19"/>
      <c r="L46" s="85" t="str">
        <f t="shared" si="0"/>
        <v/>
      </c>
      <c r="M46" s="19"/>
      <c r="N46" s="19"/>
      <c r="O46" s="19"/>
      <c r="P46" s="25"/>
      <c r="Q46" s="87" t="str">
        <f t="shared" si="1"/>
        <v>input missing</v>
      </c>
      <c r="R46" s="88" t="str">
        <f t="shared" si="2"/>
        <v>input missing</v>
      </c>
      <c r="S46" s="88" t="str">
        <f t="shared" si="3"/>
        <v>input missing</v>
      </c>
      <c r="T46" s="85" t="str">
        <f t="shared" si="4"/>
        <v>input missing</v>
      </c>
      <c r="U46" s="91" t="str">
        <f t="shared" si="5"/>
        <v/>
      </c>
    </row>
    <row r="47" spans="2:23" x14ac:dyDescent="0.45">
      <c r="B47" s="64">
        <v>19</v>
      </c>
      <c r="C47" s="193"/>
      <c r="D47" s="186"/>
      <c r="E47" s="24"/>
      <c r="F47" s="23"/>
      <c r="G47" s="19"/>
      <c r="H47" s="19"/>
      <c r="I47" s="19"/>
      <c r="J47" s="23"/>
      <c r="K47" s="19"/>
      <c r="L47" s="85" t="str">
        <f t="shared" si="0"/>
        <v/>
      </c>
      <c r="M47" s="19"/>
      <c r="N47" s="19"/>
      <c r="O47" s="19"/>
      <c r="P47" s="25"/>
      <c r="Q47" s="87" t="str">
        <f t="shared" si="1"/>
        <v>input missing</v>
      </c>
      <c r="R47" s="88" t="str">
        <f t="shared" si="2"/>
        <v>input missing</v>
      </c>
      <c r="S47" s="88" t="str">
        <f t="shared" si="3"/>
        <v>input missing</v>
      </c>
      <c r="T47" s="85" t="str">
        <f t="shared" si="4"/>
        <v>input missing</v>
      </c>
      <c r="U47" s="91" t="str">
        <f t="shared" si="5"/>
        <v/>
      </c>
    </row>
    <row r="48" spans="2:23" x14ac:dyDescent="0.45">
      <c r="B48" s="64">
        <v>20</v>
      </c>
      <c r="C48" s="193"/>
      <c r="D48" s="186"/>
      <c r="E48" s="24"/>
      <c r="F48" s="23"/>
      <c r="G48" s="19"/>
      <c r="H48" s="19"/>
      <c r="I48" s="19"/>
      <c r="J48" s="23"/>
      <c r="K48" s="19"/>
      <c r="L48" s="85" t="str">
        <f t="shared" si="0"/>
        <v/>
      </c>
      <c r="M48" s="19"/>
      <c r="N48" s="19"/>
      <c r="O48" s="19"/>
      <c r="P48" s="25"/>
      <c r="Q48" s="87" t="str">
        <f t="shared" si="1"/>
        <v>input missing</v>
      </c>
      <c r="R48" s="88" t="str">
        <f t="shared" si="2"/>
        <v>input missing</v>
      </c>
      <c r="S48" s="88" t="str">
        <f t="shared" si="3"/>
        <v>input missing</v>
      </c>
      <c r="T48" s="85" t="str">
        <f t="shared" si="4"/>
        <v>input missing</v>
      </c>
      <c r="U48" s="91" t="str">
        <f t="shared" si="5"/>
        <v/>
      </c>
    </row>
    <row r="49" spans="2:21" x14ac:dyDescent="0.45">
      <c r="B49" s="64">
        <v>21</v>
      </c>
      <c r="C49" s="193"/>
      <c r="D49" s="186"/>
      <c r="E49" s="24"/>
      <c r="F49" s="23"/>
      <c r="G49" s="19"/>
      <c r="H49" s="19"/>
      <c r="I49" s="19"/>
      <c r="J49" s="23"/>
      <c r="K49" s="19"/>
      <c r="L49" s="85" t="str">
        <f t="shared" si="0"/>
        <v/>
      </c>
      <c r="M49" s="19"/>
      <c r="N49" s="19"/>
      <c r="O49" s="19"/>
      <c r="P49" s="25"/>
      <c r="Q49" s="87" t="str">
        <f t="shared" si="1"/>
        <v>input missing</v>
      </c>
      <c r="R49" s="88" t="str">
        <f t="shared" si="2"/>
        <v>input missing</v>
      </c>
      <c r="S49" s="88" t="str">
        <f t="shared" si="3"/>
        <v>input missing</v>
      </c>
      <c r="T49" s="85" t="str">
        <f t="shared" si="4"/>
        <v>input missing</v>
      </c>
      <c r="U49" s="91" t="str">
        <f t="shared" si="5"/>
        <v/>
      </c>
    </row>
    <row r="50" spans="2:21" ht="14.65" thickBot="1" x14ac:dyDescent="0.5">
      <c r="B50" s="65">
        <v>22</v>
      </c>
      <c r="C50" s="194"/>
      <c r="D50" s="187"/>
      <c r="E50" s="26"/>
      <c r="F50" s="27"/>
      <c r="G50" s="21"/>
      <c r="H50" s="21"/>
      <c r="I50" s="21"/>
      <c r="J50" s="27"/>
      <c r="K50" s="21"/>
      <c r="L50" s="86" t="str">
        <f t="shared" si="0"/>
        <v/>
      </c>
      <c r="M50" s="21"/>
      <c r="N50" s="21"/>
      <c r="O50" s="21"/>
      <c r="P50" s="28"/>
      <c r="Q50" s="87" t="str">
        <f t="shared" si="1"/>
        <v>input missing</v>
      </c>
      <c r="R50" s="88" t="str">
        <f t="shared" si="2"/>
        <v>input missing</v>
      </c>
      <c r="S50" s="88" t="str">
        <f t="shared" si="3"/>
        <v>input missing</v>
      </c>
      <c r="T50" s="85" t="str">
        <f t="shared" si="4"/>
        <v>input missing</v>
      </c>
      <c r="U50" s="92" t="str">
        <f t="shared" si="5"/>
        <v/>
      </c>
    </row>
  </sheetData>
  <sheetProtection algorithmName="SHA-512" hashValue="Z/HDtbIKZBVKQY8DvvJky9tUFx4UIaxlKz7S2PLkK7uFPwSeV5I3Lb2EKdF1W+zuucDDENSD/h+wDDvXO6OLwA==" saltValue="nbdZLHBfgfiSEb9lBD7+aA==" spinCount="100000" sheet="1" objects="1" scenarios="1"/>
  <mergeCells count="4">
    <mergeCell ref="B16:B22"/>
    <mergeCell ref="V29:V30"/>
    <mergeCell ref="W29:W30"/>
    <mergeCell ref="X29:X30"/>
  </mergeCells>
  <conditionalFormatting sqref="L29:L50">
    <cfRule type="containsText" dxfId="58" priority="82" stopIfTrue="1" operator="containsText" text="invalid">
      <formula>NOT(ISERROR(SEARCH("invalid",L29)))</formula>
    </cfRule>
  </conditionalFormatting>
  <conditionalFormatting sqref="E37:E50">
    <cfRule type="cellIs" dxfId="57" priority="41" operator="notBetween">
      <formula>10</formula>
      <formula>150</formula>
    </cfRule>
  </conditionalFormatting>
  <conditionalFormatting sqref="H23 E37:K50 M37:P50">
    <cfRule type="containsBlanks" dxfId="56" priority="24">
      <formula>LEN(TRIM(E23))=0</formula>
    </cfRule>
  </conditionalFormatting>
  <conditionalFormatting sqref="I37:I50">
    <cfRule type="cellIs" dxfId="55" priority="34" operator="notBetween">
      <formula>20</formula>
      <formula>90</formula>
    </cfRule>
    <cfRule type="expression" dxfId="54" priority="35">
      <formula>NOT(AND(AND(H37&gt;=5,H37&lt;=30), I37&gt;=0.000107*H37^3 + 0.0214*H37^2 - 2.325*H37 + 67.54))</formula>
    </cfRule>
  </conditionalFormatting>
  <conditionalFormatting sqref="H37:H50">
    <cfRule type="cellIs" dxfId="53" priority="36" operator="notBetween">
      <formula>5</formula>
      <formula>35</formula>
    </cfRule>
  </conditionalFormatting>
  <conditionalFormatting sqref="K37:K50">
    <cfRule type="cellIs" dxfId="52" priority="83" operator="greaterThan">
      <formula>5.1</formula>
    </cfRule>
  </conditionalFormatting>
  <conditionalFormatting sqref="Q29:Q50">
    <cfRule type="containsText" dxfId="51" priority="23" operator="containsText" text="invalid">
      <formula>NOT(ISERROR(SEARCH("invalid",Q29)))</formula>
    </cfRule>
    <cfRule type="containsText" dxfId="50" priority="31" operator="containsText" text="excessive">
      <formula>NOT(ISERROR(SEARCH("excessive",Q29)))</formula>
    </cfRule>
    <cfRule type="containsText" dxfId="49" priority="5" operator="containsText" text="input missing">
      <formula>NOT(ISERROR(SEARCH("input missing",Q29)))</formula>
    </cfRule>
  </conditionalFormatting>
  <conditionalFormatting sqref="R29:R50">
    <cfRule type="containsText" dxfId="48" priority="30" operator="containsText" text="invalid">
      <formula>NOT(ISERROR(SEARCH("invalid",R29)))</formula>
    </cfRule>
    <cfRule type="containsText" dxfId="47" priority="4" operator="containsText" text="input missing">
      <formula>NOT(ISERROR(SEARCH("input missing",R29)))</formula>
    </cfRule>
  </conditionalFormatting>
  <conditionalFormatting sqref="S29:T50">
    <cfRule type="containsText" dxfId="46" priority="29" operator="containsText" text="invalid">
      <formula>NOT(ISERROR(SEARCH("invalid",S29)))</formula>
    </cfRule>
  </conditionalFormatting>
  <conditionalFormatting sqref="V29:V30">
    <cfRule type="containsText" dxfId="45" priority="27" operator="containsText" text="not enough">
      <formula>NOT(ISERROR(SEARCH("not enough",V29)))</formula>
    </cfRule>
    <cfRule type="containsText" dxfId="44" priority="28" operator="containsText" text="invalid">
      <formula>NOT(ISERROR(SEARCH("invalid",V29)))</formula>
    </cfRule>
  </conditionalFormatting>
  <conditionalFormatting sqref="X29:X30">
    <cfRule type="cellIs" dxfId="43" priority="26" operator="greaterThan">
      <formula>1.5</formula>
    </cfRule>
  </conditionalFormatting>
  <conditionalFormatting sqref="U29:U50">
    <cfRule type="containsText" dxfId="42" priority="18" operator="containsText" text="invalid">
      <formula>NOT(ISERROR(SEARCH("invalid",U29)))</formula>
    </cfRule>
    <cfRule type="containsText" dxfId="41" priority="25" operator="containsText" text="excessive">
      <formula>NOT(ISERROR(SEARCH("excessive",U29)))</formula>
    </cfRule>
  </conditionalFormatting>
  <conditionalFormatting sqref="G37:G50">
    <cfRule type="cellIs" dxfId="40" priority="32" operator="greaterThan">
      <formula>TAN(RADIANS(10))*E37</formula>
    </cfRule>
  </conditionalFormatting>
  <conditionalFormatting sqref="O37:P50">
    <cfRule type="containsBlanks" dxfId="39" priority="21">
      <formula>LEN(TRIM(O37))=0</formula>
    </cfRule>
  </conditionalFormatting>
  <conditionalFormatting sqref="O37:O50">
    <cfRule type="cellIs" dxfId="38" priority="22" operator="lessThan">
      <formula>P37+15</formula>
    </cfRule>
  </conditionalFormatting>
  <conditionalFormatting sqref="W29:W30">
    <cfRule type="containsText" dxfId="37" priority="19" operator="containsText" text="not enough">
      <formula>NOT(ISERROR(SEARCH("not enough",W29)))</formula>
    </cfRule>
  </conditionalFormatting>
  <conditionalFormatting sqref="E29:E36">
    <cfRule type="cellIs" dxfId="36" priority="17" operator="notBetween">
      <formula>10</formula>
      <formula>150</formula>
    </cfRule>
  </conditionalFormatting>
  <conditionalFormatting sqref="E29:K36">
    <cfRule type="containsBlanks" dxfId="35" priority="1">
      <formula>LEN(TRIM(E29))=0</formula>
    </cfRule>
  </conditionalFormatting>
  <conditionalFormatting sqref="I29:I36">
    <cfRule type="cellIs" dxfId="34" priority="14" operator="notBetween">
      <formula>20</formula>
      <formula>90</formula>
    </cfRule>
    <cfRule type="expression" dxfId="33" priority="15">
      <formula>AND(NOT(ISBLANK(H29)),NOT(OR(AND(AND(H29&gt;=5,H29&lt;=30), I29&gt;=0.000107*H29^3 + 0.0214*H29^2 - 2.325*H29 + 67.54),AND(AND(H29&gt;30,H29&lt;=35), I29&gt;=20))))</formula>
    </cfRule>
  </conditionalFormatting>
  <conditionalFormatting sqref="H29:H36">
    <cfRule type="cellIs" dxfId="32" priority="11" operator="notBetween">
      <formula>5</formula>
      <formula>35</formula>
    </cfRule>
    <cfRule type="expression" dxfId="31" priority="16">
      <formula>AND(NOT(ISBLANK(I29)),NOT(OR(AND(AND(H29&gt;=5,H29&lt;=30), I29&gt;=0.000107*H29^3 + 0.0214*H29^2 - 2.325*H29 + 67.54),AND(AND(H29&gt;30,H29&lt;=35), I29&gt;=20))))</formula>
    </cfRule>
  </conditionalFormatting>
  <conditionalFormatting sqref="K29:K36">
    <cfRule type="cellIs" dxfId="30" priority="13" operator="greaterThan">
      <formula>5.1</formula>
    </cfRule>
  </conditionalFormatting>
  <conditionalFormatting sqref="G29:G36">
    <cfRule type="cellIs" dxfId="29" priority="12" operator="greaterThan">
      <formula>TAN(RADIANS(10))*E29</formula>
    </cfRule>
  </conditionalFormatting>
  <conditionalFormatting sqref="M29:N36">
    <cfRule type="containsBlanks" dxfId="28" priority="10">
      <formula>LEN(TRIM(M29))=0</formula>
    </cfRule>
  </conditionalFormatting>
  <conditionalFormatting sqref="O29:P36">
    <cfRule type="containsBlanks" dxfId="27" priority="8">
      <formula>LEN(TRIM(O29))=0</formula>
    </cfRule>
  </conditionalFormatting>
  <conditionalFormatting sqref="O29:O36">
    <cfRule type="cellIs" dxfId="26" priority="9" operator="lessThan">
      <formula>P29+15</formula>
    </cfRule>
  </conditionalFormatting>
  <conditionalFormatting sqref="D37:D50">
    <cfRule type="containsBlanks" dxfId="25" priority="7">
      <formula>LEN(TRIM(D37))=0</formula>
    </cfRule>
  </conditionalFormatting>
  <conditionalFormatting sqref="D29:D36">
    <cfRule type="containsBlanks" dxfId="24" priority="6">
      <formula>LEN(TRIM(D29))=0</formula>
    </cfRule>
  </conditionalFormatting>
  <conditionalFormatting sqref="S29:S50">
    <cfRule type="containsText" dxfId="23" priority="3" operator="containsText" text="input missing">
      <formula>NOT(ISERROR(SEARCH("input missing",S29)))</formula>
    </cfRule>
  </conditionalFormatting>
  <conditionalFormatting sqref="T29:T50">
    <cfRule type="containsText" dxfId="22" priority="2" operator="containsText" text="input missing">
      <formula>NOT(ISERROR(SEARCH("input missing",T29)))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3E6F-7EAA-4DCC-A055-9A4170F27962}">
  <sheetPr codeName="Sheet2"/>
  <dimension ref="B1:S49"/>
  <sheetViews>
    <sheetView zoomScaleNormal="100" workbookViewId="0">
      <selection activeCell="B1" sqref="B1"/>
    </sheetView>
  </sheetViews>
  <sheetFormatPr defaultRowHeight="14.25" x14ac:dyDescent="0.45"/>
  <cols>
    <col min="1" max="1" width="2.6640625" style="12" customWidth="1"/>
    <col min="2" max="2" width="9.06640625" style="12"/>
    <col min="3" max="3" width="12.1328125" style="12" customWidth="1"/>
    <col min="4" max="7" width="9.06640625" style="12"/>
    <col min="8" max="8" width="12.6640625" style="12" customWidth="1"/>
    <col min="9" max="10" width="10.3984375" style="12" customWidth="1"/>
    <col min="11" max="12" width="9.06640625" style="12"/>
    <col min="13" max="13" width="11.59765625" style="12" customWidth="1"/>
    <col min="14" max="14" width="21.265625" style="12" customWidth="1"/>
    <col min="15" max="15" width="13.6640625" style="12" customWidth="1"/>
    <col min="16" max="16" width="22.1328125" style="12" customWidth="1"/>
    <col min="17" max="17" width="11.06640625" style="12" customWidth="1"/>
    <col min="18" max="18" width="11.265625" style="12" customWidth="1"/>
    <col min="19" max="19" width="11.86328125" style="12" customWidth="1"/>
    <col min="20" max="16384" width="9.06640625" style="12"/>
  </cols>
  <sheetData>
    <row r="1" spans="2:17" s="3" customFormat="1" ht="15" x14ac:dyDescent="0.4">
      <c r="B1" s="112" t="s">
        <v>39</v>
      </c>
      <c r="C1" s="112"/>
      <c r="D1" s="112"/>
      <c r="E1" s="103"/>
      <c r="F1" s="103"/>
      <c r="G1" s="103"/>
      <c r="H1" s="103"/>
      <c r="I1" s="103"/>
      <c r="J1" s="103"/>
      <c r="K1" s="113"/>
      <c r="L1" s="113"/>
      <c r="M1" s="113"/>
      <c r="N1" s="131"/>
      <c r="O1" s="114"/>
      <c r="P1" s="114"/>
      <c r="Q1" s="114"/>
    </row>
    <row r="2" spans="2:17" s="3" customFormat="1" ht="15.4" thickBot="1" x14ac:dyDescent="0.45"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5"/>
      <c r="N2" s="131"/>
      <c r="O2" s="114"/>
      <c r="P2" s="114"/>
      <c r="Q2" s="114"/>
    </row>
    <row r="3" spans="2:17" s="3" customFormat="1" ht="15" x14ac:dyDescent="0.4">
      <c r="B3" s="116" t="s">
        <v>34</v>
      </c>
      <c r="C3" s="117"/>
      <c r="D3" s="117"/>
      <c r="E3" s="102"/>
      <c r="F3" s="102"/>
      <c r="G3" s="102"/>
      <c r="H3" s="102"/>
      <c r="I3" s="118"/>
      <c r="J3" s="118"/>
      <c r="K3" s="118"/>
      <c r="L3" s="119"/>
      <c r="M3" s="102"/>
      <c r="N3" s="102"/>
      <c r="O3" s="102"/>
      <c r="P3" s="102"/>
      <c r="Q3" s="120"/>
    </row>
    <row r="4" spans="2:17" s="3" customFormat="1" x14ac:dyDescent="0.45">
      <c r="B4" s="143" t="s">
        <v>35</v>
      </c>
      <c r="C4" s="144"/>
      <c r="D4" s="144"/>
      <c r="E4" s="144"/>
      <c r="F4" s="144"/>
      <c r="G4" s="144"/>
      <c r="H4" s="144"/>
      <c r="I4" s="145"/>
      <c r="J4" s="145"/>
      <c r="K4" s="145"/>
      <c r="L4" s="146"/>
      <c r="M4" s="147"/>
      <c r="N4" s="147"/>
      <c r="O4" s="147"/>
      <c r="P4" s="147"/>
      <c r="Q4" s="148"/>
    </row>
    <row r="5" spans="2:17" s="3" customFormat="1" ht="15.4" x14ac:dyDescent="0.45">
      <c r="B5" s="126" t="s">
        <v>36</v>
      </c>
      <c r="C5" s="127"/>
      <c r="D5" s="127"/>
      <c r="E5" s="128"/>
      <c r="F5" s="128"/>
      <c r="G5" s="129"/>
      <c r="H5" s="129"/>
      <c r="I5" s="149"/>
      <c r="J5" s="149"/>
      <c r="K5" s="149"/>
      <c r="L5" s="150"/>
      <c r="M5" s="103"/>
      <c r="N5" s="103"/>
      <c r="O5" s="103"/>
      <c r="P5" s="103"/>
      <c r="Q5" s="132"/>
    </row>
    <row r="6" spans="2:17" s="3" customFormat="1" ht="15.4" x14ac:dyDescent="0.45">
      <c r="B6" s="133" t="s">
        <v>37</v>
      </c>
      <c r="C6" s="134"/>
      <c r="D6" s="134"/>
      <c r="E6" s="135"/>
      <c r="F6" s="135"/>
      <c r="G6" s="135"/>
      <c r="H6" s="151"/>
      <c r="I6" s="152"/>
      <c r="J6" s="152"/>
      <c r="K6" s="152"/>
      <c r="L6" s="103"/>
      <c r="M6" s="103"/>
      <c r="N6" s="103"/>
      <c r="O6" s="103"/>
      <c r="P6" s="103"/>
      <c r="Q6" s="132"/>
    </row>
    <row r="7" spans="2:17" s="3" customFormat="1" ht="15.75" thickBot="1" x14ac:dyDescent="0.5">
      <c r="B7" s="137" t="s">
        <v>38</v>
      </c>
      <c r="C7" s="138"/>
      <c r="D7" s="138"/>
      <c r="E7" s="139"/>
      <c r="F7" s="139"/>
      <c r="G7" s="139"/>
      <c r="H7" s="139"/>
      <c r="I7" s="153"/>
      <c r="J7" s="153"/>
      <c r="K7" s="153"/>
      <c r="L7" s="141"/>
      <c r="M7" s="104"/>
      <c r="N7" s="104"/>
      <c r="O7" s="104"/>
      <c r="P7" s="104"/>
      <c r="Q7" s="142"/>
    </row>
    <row r="8" spans="2:17" s="3" customFormat="1" ht="15.4" thickBot="1" x14ac:dyDescent="0.45">
      <c r="B8" s="4"/>
      <c r="C8" s="4"/>
      <c r="D8" s="4"/>
      <c r="E8" s="1"/>
      <c r="F8" s="1"/>
      <c r="G8" s="1"/>
      <c r="H8" s="1"/>
      <c r="I8" s="1"/>
      <c r="J8" s="1"/>
      <c r="K8" s="5"/>
      <c r="L8" s="5"/>
      <c r="M8" s="5"/>
    </row>
    <row r="9" spans="2:17" s="3" customFormat="1" ht="12.75" x14ac:dyDescent="0.35">
      <c r="B9" s="96"/>
      <c r="C9" s="97"/>
      <c r="D9" s="102"/>
      <c r="E9" s="97"/>
      <c r="F9" s="98" t="s">
        <v>5</v>
      </c>
      <c r="G9" s="57"/>
      <c r="H9" s="42"/>
      <c r="I9" s="42"/>
      <c r="J9" s="13"/>
      <c r="K9" s="13"/>
      <c r="L9" s="13"/>
      <c r="M9" s="44"/>
    </row>
    <row r="10" spans="2:17" s="3" customFormat="1" ht="12.75" x14ac:dyDescent="0.35">
      <c r="B10" s="99"/>
      <c r="C10" s="100"/>
      <c r="D10" s="103"/>
      <c r="E10" s="100"/>
      <c r="F10" s="101" t="s">
        <v>6</v>
      </c>
      <c r="G10" s="58"/>
      <c r="H10" s="40"/>
      <c r="I10" s="40"/>
      <c r="J10" s="1"/>
      <c r="K10" s="1"/>
      <c r="L10" s="1"/>
      <c r="M10" s="45"/>
    </row>
    <row r="11" spans="2:17" s="3" customFormat="1" x14ac:dyDescent="0.45">
      <c r="B11" s="99"/>
      <c r="C11" s="100"/>
      <c r="D11" s="103"/>
      <c r="E11" s="100"/>
      <c r="F11" s="101" t="s">
        <v>7</v>
      </c>
      <c r="G11" s="58"/>
      <c r="H11" s="40"/>
      <c r="I11" s="40"/>
      <c r="J11" s="1"/>
      <c r="K11" s="55"/>
      <c r="L11" s="1"/>
      <c r="M11" s="45"/>
    </row>
    <row r="12" spans="2:17" s="3" customFormat="1" ht="12.75" x14ac:dyDescent="0.35">
      <c r="B12" s="99"/>
      <c r="C12" s="100"/>
      <c r="D12" s="103"/>
      <c r="E12" s="100"/>
      <c r="F12" s="101" t="s">
        <v>8</v>
      </c>
      <c r="G12" s="58"/>
      <c r="H12" s="40"/>
      <c r="I12" s="40"/>
      <c r="J12" s="1"/>
      <c r="K12" s="1"/>
      <c r="L12" s="1"/>
      <c r="M12" s="45"/>
    </row>
    <row r="13" spans="2:17" s="3" customFormat="1" ht="12.75" x14ac:dyDescent="0.35">
      <c r="B13" s="99"/>
      <c r="C13" s="100"/>
      <c r="D13" s="103"/>
      <c r="E13" s="100"/>
      <c r="F13" s="101" t="s">
        <v>9</v>
      </c>
      <c r="G13" s="58"/>
      <c r="H13" s="40"/>
      <c r="I13" s="40"/>
      <c r="J13" s="1"/>
      <c r="K13" s="1"/>
      <c r="L13" s="1"/>
      <c r="M13" s="45"/>
    </row>
    <row r="14" spans="2:17" s="3" customFormat="1" ht="12.75" x14ac:dyDescent="0.35">
      <c r="B14" s="99"/>
      <c r="C14" s="100"/>
      <c r="D14" s="103"/>
      <c r="E14" s="100"/>
      <c r="F14" s="101" t="s">
        <v>10</v>
      </c>
      <c r="G14" s="58"/>
      <c r="H14" s="40"/>
      <c r="I14" s="40"/>
      <c r="J14" s="1"/>
      <c r="K14" s="1"/>
      <c r="L14" s="1"/>
      <c r="M14" s="45"/>
    </row>
    <row r="15" spans="2:17" s="3" customFormat="1" ht="14.65" thickBot="1" x14ac:dyDescent="0.5">
      <c r="B15" s="154"/>
      <c r="C15" s="105"/>
      <c r="D15" s="104"/>
      <c r="E15" s="105"/>
      <c r="F15" s="106" t="s">
        <v>11</v>
      </c>
      <c r="G15" s="59"/>
      <c r="H15" s="51"/>
      <c r="I15" s="51"/>
      <c r="J15" s="50"/>
      <c r="K15" s="56"/>
      <c r="L15" s="50"/>
      <c r="M15" s="47"/>
    </row>
    <row r="16" spans="2:17" s="3" customFormat="1" ht="12.75" x14ac:dyDescent="0.35">
      <c r="B16" s="207" t="s">
        <v>17</v>
      </c>
      <c r="C16" s="102"/>
      <c r="D16" s="102"/>
      <c r="E16" s="97"/>
      <c r="F16" s="98" t="s">
        <v>16</v>
      </c>
      <c r="G16" s="57"/>
      <c r="H16" s="42"/>
      <c r="I16" s="42"/>
      <c r="J16" s="48"/>
      <c r="K16" s="48"/>
      <c r="L16" s="48"/>
      <c r="M16" s="49"/>
    </row>
    <row r="17" spans="2:19" s="3" customFormat="1" ht="12.75" x14ac:dyDescent="0.35">
      <c r="B17" s="208"/>
      <c r="C17" s="103"/>
      <c r="D17" s="103"/>
      <c r="E17" s="100"/>
      <c r="F17" s="101" t="s">
        <v>13</v>
      </c>
      <c r="G17" s="58"/>
      <c r="H17" s="40"/>
      <c r="I17" s="40"/>
      <c r="J17" s="39"/>
      <c r="K17" s="39"/>
      <c r="L17" s="39"/>
      <c r="M17" s="46"/>
    </row>
    <row r="18" spans="2:19" s="3" customFormat="1" x14ac:dyDescent="0.45">
      <c r="B18" s="208"/>
      <c r="C18" s="103"/>
      <c r="D18" s="103"/>
      <c r="E18" s="100"/>
      <c r="F18" s="101" t="s">
        <v>14</v>
      </c>
      <c r="G18" s="58"/>
      <c r="H18" s="40"/>
      <c r="I18" s="40"/>
      <c r="J18" s="39"/>
      <c r="K18" s="60"/>
      <c r="L18" s="39"/>
      <c r="M18" s="46"/>
    </row>
    <row r="19" spans="2:19" s="3" customFormat="1" ht="12.75" x14ac:dyDescent="0.35">
      <c r="B19" s="208"/>
      <c r="C19" s="103"/>
      <c r="D19" s="103"/>
      <c r="E19" s="100"/>
      <c r="F19" s="101" t="s">
        <v>19</v>
      </c>
      <c r="G19" s="58"/>
      <c r="H19" s="40"/>
      <c r="I19" s="40"/>
      <c r="J19" s="39"/>
      <c r="K19" s="39"/>
      <c r="L19" s="39"/>
      <c r="M19" s="46"/>
    </row>
    <row r="20" spans="2:19" s="3" customFormat="1" ht="12.75" x14ac:dyDescent="0.35">
      <c r="B20" s="208"/>
      <c r="C20" s="103"/>
      <c r="D20" s="103"/>
      <c r="E20" s="100"/>
      <c r="F20" s="101" t="s">
        <v>15</v>
      </c>
      <c r="G20" s="58"/>
      <c r="H20" s="40"/>
      <c r="I20" s="40"/>
      <c r="J20" s="39"/>
      <c r="K20" s="39"/>
      <c r="L20" s="39"/>
      <c r="M20" s="46"/>
    </row>
    <row r="21" spans="2:19" s="3" customFormat="1" ht="12.75" x14ac:dyDescent="0.35">
      <c r="B21" s="208"/>
      <c r="C21" s="103"/>
      <c r="D21" s="103"/>
      <c r="E21" s="100"/>
      <c r="F21" s="101" t="s">
        <v>12</v>
      </c>
      <c r="G21" s="58"/>
      <c r="H21" s="40"/>
      <c r="I21" s="40"/>
      <c r="J21" s="39"/>
      <c r="K21" s="39"/>
      <c r="L21" s="39"/>
      <c r="M21" s="46"/>
    </row>
    <row r="22" spans="2:19" s="3" customFormat="1" ht="13.15" thickBot="1" x14ac:dyDescent="0.4">
      <c r="B22" s="209"/>
      <c r="C22" s="104"/>
      <c r="D22" s="104"/>
      <c r="E22" s="105"/>
      <c r="F22" s="106" t="s">
        <v>18</v>
      </c>
      <c r="G22" s="59"/>
      <c r="H22" s="51"/>
      <c r="I22" s="51"/>
      <c r="J22" s="52"/>
      <c r="K22" s="52"/>
      <c r="L22" s="52"/>
      <c r="M22" s="53"/>
    </row>
    <row r="23" spans="2:19" s="3" customFormat="1" ht="12.75" x14ac:dyDescent="0.35">
      <c r="B23" s="6"/>
      <c r="C23" s="6"/>
      <c r="D23" s="6"/>
      <c r="E23" s="7"/>
      <c r="F23" s="7"/>
      <c r="G23" s="7"/>
      <c r="H23" s="7"/>
      <c r="I23" s="7"/>
      <c r="J23" s="7"/>
      <c r="K23" s="8"/>
      <c r="L23" s="8"/>
      <c r="M23" s="8"/>
    </row>
    <row r="24" spans="2:19" ht="14.65" thickBot="1" x14ac:dyDescent="0.5"/>
    <row r="25" spans="2:19" ht="14.65" thickBot="1" x14ac:dyDescent="0.5">
      <c r="B25" s="114"/>
      <c r="C25" s="114"/>
      <c r="D25" s="114"/>
      <c r="E25" s="155" t="s">
        <v>1</v>
      </c>
      <c r="F25" s="156"/>
      <c r="G25" s="156"/>
      <c r="H25" s="157"/>
      <c r="I25" s="158"/>
      <c r="J25" s="157"/>
      <c r="K25" s="159"/>
      <c r="L25" s="159"/>
      <c r="M25" s="160"/>
      <c r="N25" s="161" t="s">
        <v>2</v>
      </c>
      <c r="O25" s="162"/>
      <c r="P25" s="163"/>
      <c r="Q25" s="164" t="s">
        <v>3</v>
      </c>
      <c r="R25" s="162"/>
      <c r="S25" s="163"/>
    </row>
    <row r="26" spans="2:19" ht="45.75" customHeight="1" thickBot="1" x14ac:dyDescent="0.5">
      <c r="B26" s="165" t="s">
        <v>21</v>
      </c>
      <c r="C26" s="166" t="s">
        <v>51</v>
      </c>
      <c r="D26" s="167" t="s">
        <v>58</v>
      </c>
      <c r="E26" s="166" t="s">
        <v>59</v>
      </c>
      <c r="F26" s="168" t="s">
        <v>56</v>
      </c>
      <c r="G26" s="169" t="s">
        <v>47</v>
      </c>
      <c r="H26" s="169" t="s">
        <v>25</v>
      </c>
      <c r="I26" s="169" t="s">
        <v>26</v>
      </c>
      <c r="J26" s="169" t="s">
        <v>30</v>
      </c>
      <c r="K26" s="170" t="s">
        <v>43</v>
      </c>
      <c r="L26" s="171" t="s">
        <v>50</v>
      </c>
      <c r="M26" s="111" t="s">
        <v>49</v>
      </c>
      <c r="N26" s="36" t="s">
        <v>63</v>
      </c>
      <c r="O26" s="30" t="s">
        <v>62</v>
      </c>
      <c r="P26" s="172" t="s">
        <v>44</v>
      </c>
      <c r="Q26" s="173" t="s">
        <v>45</v>
      </c>
      <c r="R26" s="173" t="s">
        <v>4</v>
      </c>
      <c r="S26" s="174" t="s">
        <v>32</v>
      </c>
    </row>
    <row r="27" spans="2:19" s="81" customFormat="1" ht="14.65" thickBot="1" x14ac:dyDescent="0.5">
      <c r="B27" s="175"/>
      <c r="C27" s="175" t="s">
        <v>60</v>
      </c>
      <c r="D27" s="176" t="s">
        <v>53</v>
      </c>
      <c r="E27" s="177" t="s">
        <v>0</v>
      </c>
      <c r="F27" s="177" t="s">
        <v>0</v>
      </c>
      <c r="G27" s="178" t="s">
        <v>0</v>
      </c>
      <c r="H27" s="179" t="s">
        <v>54</v>
      </c>
      <c r="I27" s="179" t="s">
        <v>27</v>
      </c>
      <c r="J27" s="179" t="s">
        <v>55</v>
      </c>
      <c r="K27" s="180" t="s">
        <v>31</v>
      </c>
      <c r="L27" s="180" t="s">
        <v>31</v>
      </c>
      <c r="M27" s="181" t="s">
        <v>31</v>
      </c>
      <c r="N27" s="177" t="s">
        <v>31</v>
      </c>
      <c r="O27" s="178" t="s">
        <v>31</v>
      </c>
      <c r="P27" s="182" t="s">
        <v>31</v>
      </c>
      <c r="Q27" s="183" t="s">
        <v>31</v>
      </c>
      <c r="R27" s="183" t="s">
        <v>31</v>
      </c>
      <c r="S27" s="184" t="s">
        <v>31</v>
      </c>
    </row>
    <row r="28" spans="2:19" x14ac:dyDescent="0.45">
      <c r="B28" s="62">
        <v>1</v>
      </c>
      <c r="C28" s="188"/>
      <c r="D28" s="191"/>
      <c r="E28" s="82"/>
      <c r="F28" s="82"/>
      <c r="G28" s="32"/>
      <c r="H28" s="32"/>
      <c r="I28" s="32"/>
      <c r="J28" s="32"/>
      <c r="K28" s="32"/>
      <c r="L28" s="32"/>
      <c r="M28" s="37"/>
      <c r="N28" s="93" t="str">
        <f>IF(ISBLANK(E28),"input missing",IF(ISBLANK(F28),"invalid: no vertical dev",IF(NOT(AND(E28&gt;=10, E28&lt;=50)),"invalid height",IF(AND(F28&gt;=-1,F28&lt;=1),IF(G28&gt;TAN(RADIANS(8))*E28,"excessive lateral deviation",20*LOG10(E28/25)),"excessive vertical deviation"))))</f>
        <v>input missing</v>
      </c>
      <c r="O28" s="88" t="str">
        <f>IF(OR(ISBLANK(H29),ISBLANK(I29)),"input missing",IF(AND(H29&gt;=5,H29&lt;=35,I29&gt;=-0.000967*H29^3+0.1109*H29^2-5.225*H29+111.5,I29&lt;=90),0,IF(AND(H29&gt;=5,H29&lt;=35,I29&lt;-0.000967*H29^3+0.1109*H29^2-5.225*H29+111.5,I29&gt;=-0.000768*H29^3+0.0922*H29^2-4.56*H29+100.6),0.1,IF(OR(AND(H29&gt;=5,H29&lt;=34,I29&lt;-0.000768*H29^3+0.0922*H29^2-4.56*H29+100.6,I29&gt;=-0.000613*H29^3+0.0766*H29^2-3.934*H29+89.29),AND(H29&gt;34,H29&lt;=35,I29&gt;=20,I29&lt;=90)),0.2,IF(OR(AND(H29&gt;=5,H29&lt;=32,I29&lt;-0.000613*H29^3+0.0766*H29^2-3.934*H29+89.29,I29&gt;=-0.000452*H29^3+0.06202*H29^2-3.393*H29+79.94),AND(H29&gt;32,H29&lt;=34,I29&gt;=20,I29&lt;=90)),0.3,IF(OR(AND(H29&gt;=5,H29&lt;=30,I29&lt;-0.000452*H29^3+0.06202*H29^2-3.393*H29+79.94, I29&gt;=0.000107*H29^3+0.0214*H29^2-2.325*H29+67.54),AND(H29&gt;30,H29&lt;=32,I29&gt;=20,I29&lt;=90)),0.4,"invalid conditions"))))))</f>
        <v>input missing</v>
      </c>
      <c r="P28" s="89" t="str">
        <f>IF(ISBLANK(K28),"",IF(J28&gt;2.6,"invalid wind",IF(AND(AND(NOT(ISBLANK(L28)),ISNUMBER(L28)),AND(NOT(ISBLANK(M28)),ISNUMBER(M28)),AND(NOT(ISBLANK(N28)),ISNUMBER(N28)),AND(NOT(ISBLANK(O28)),ISNUMBER(O28))),IF(ABS(N28+O28)&gt;6,"excessive correction",IF(L28&lt;M28+15,"excessive background noise",K28+N28+O28)),"invalid")))</f>
        <v/>
      </c>
      <c r="Q28" s="201" t="str">
        <f>IF(OR(ISBLANK(P28:P49),COUNT(P28:P49)&lt;6),"not enough runs",IF(S28&gt;1.5,"invalid 90% C.I.",AVERAGE(P28:P49)))</f>
        <v>not enough runs</v>
      </c>
      <c r="R28" s="203" t="str">
        <f>IF(OR(ISBLANK(P28:P49),COUNT(P28:P49)&lt;6),"not enough runs",_xlfn.STDEV.S(P28:P49))</f>
        <v>not enough runs</v>
      </c>
      <c r="S28" s="205" t="str">
        <f>IF(OR(ISBLANK(P28:P49),COUNT(P28:P49)&lt;6),"not enough runs",IF(R28&lt;&gt;0,_xlfn.CONFIDENCE.T(0.1,R28,COUNT(P28:P49)),0))</f>
        <v>not enough runs</v>
      </c>
    </row>
    <row r="29" spans="2:19" ht="14.65" thickBot="1" x14ac:dyDescent="0.5">
      <c r="B29" s="62">
        <v>2</v>
      </c>
      <c r="C29" s="189"/>
      <c r="D29" s="191"/>
      <c r="E29" s="83"/>
      <c r="F29" s="83"/>
      <c r="G29" s="19"/>
      <c r="H29" s="19"/>
      <c r="I29" s="19"/>
      <c r="J29" s="19"/>
      <c r="K29" s="19"/>
      <c r="L29" s="19"/>
      <c r="M29" s="25"/>
      <c r="N29" s="93" t="str">
        <f t="shared" ref="N29:N49" si="0">IF(ISBLANK(E29),"input missing",IF(ISBLANK(F29),"invalid: no vertical dev",IF(NOT(AND(E29&gt;=10, E29&lt;=50)),"invalid height",IF(AND(F29&gt;=-1,F29&lt;=1),IF(G29&gt;TAN(RADIANS(8))*E29,"excessive lateral deviation",20*LOG10(E29/25)),"excessive vertical deviation"))))</f>
        <v>input missing</v>
      </c>
      <c r="O29" s="88" t="str">
        <f t="shared" ref="O29:O49" si="1">IF(OR(ISBLANK(H30),ISBLANK(I30)),"input missing",IF(AND(H30&gt;=5,H30&lt;=35,I30&gt;=-0.000967*H30^3+0.1109*H30^2-5.225*H30+111.5,I30&lt;=90),0,IF(AND(H30&gt;=5,H30&lt;=35,I30&lt;-0.000967*H30^3+0.1109*H30^2-5.225*H30+111.5,I30&gt;=-0.000768*H30^3+0.0922*H30^2-4.56*H30+100.6),0.1,IF(OR(AND(H30&gt;=5,H30&lt;=34,I30&lt;-0.000768*H30^3+0.0922*H30^2-4.56*H30+100.6,I30&gt;=-0.000613*H30^3+0.0766*H30^2-3.934*H30+89.29),AND(H30&gt;34,H30&lt;=35,I30&gt;=20,I30&lt;=90)),0.2,IF(OR(AND(H30&gt;=5,H30&lt;=32,I30&lt;-0.000613*H30^3+0.0766*H30^2-3.934*H30+89.29,I30&gt;=-0.000452*H30^3+0.06202*H30^2-3.393*H30+79.94),AND(H30&gt;32,H30&lt;=34,I30&gt;=20,I30&lt;=90)),0.3,IF(OR(AND(H30&gt;=5,H30&lt;=30,I30&lt;-0.000452*H30^3+0.06202*H30^2-3.393*H30+79.94, I30&gt;=0.000107*H30^3+0.0214*H30^2-2.325*H30+67.54),AND(H30&gt;30,H30&lt;=32,I30&gt;=20,I30&lt;=90)),0.4,"invalid conditions"))))))</f>
        <v>input missing</v>
      </c>
      <c r="P29" s="89" t="str">
        <f t="shared" ref="P29:P49" si="2">IF(ISBLANK(K29),"",IF(J29&gt;2.6,"invalid wind",IF(AND(AND(NOT(ISBLANK(L29)),ISNUMBER(L29)),AND(NOT(ISBLANK(M29)),ISNUMBER(M29)),AND(NOT(ISBLANK(N29)),ISNUMBER(N29)),AND(NOT(ISBLANK(O29)),ISNUMBER(O29))),IF(ABS(N29+O29)&gt;6,"excessive correction",IF(L29&lt;M29+15,"excessive background noise",K29+N29+O29)),"invalid")))</f>
        <v/>
      </c>
      <c r="Q29" s="202"/>
      <c r="R29" s="204"/>
      <c r="S29" s="206"/>
    </row>
    <row r="30" spans="2:19" x14ac:dyDescent="0.45">
      <c r="B30" s="62">
        <v>3</v>
      </c>
      <c r="C30" s="189"/>
      <c r="D30" s="191"/>
      <c r="E30" s="83"/>
      <c r="F30" s="83"/>
      <c r="G30" s="19"/>
      <c r="H30" s="19"/>
      <c r="I30" s="19"/>
      <c r="J30" s="19"/>
      <c r="K30" s="19"/>
      <c r="L30" s="19"/>
      <c r="M30" s="25"/>
      <c r="N30" s="93" t="str">
        <f t="shared" si="0"/>
        <v>input missing</v>
      </c>
      <c r="O30" s="88" t="str">
        <f t="shared" si="1"/>
        <v>input missing</v>
      </c>
      <c r="P30" s="94" t="str">
        <f t="shared" si="2"/>
        <v/>
      </c>
      <c r="R30" s="2"/>
    </row>
    <row r="31" spans="2:19" x14ac:dyDescent="0.45">
      <c r="B31" s="62">
        <v>4</v>
      </c>
      <c r="C31" s="189"/>
      <c r="D31" s="191"/>
      <c r="E31" s="83"/>
      <c r="F31" s="83"/>
      <c r="G31" s="19"/>
      <c r="H31" s="19"/>
      <c r="I31" s="19"/>
      <c r="J31" s="19"/>
      <c r="K31" s="19"/>
      <c r="L31" s="19"/>
      <c r="M31" s="25"/>
      <c r="N31" s="93" t="str">
        <f t="shared" si="0"/>
        <v>input missing</v>
      </c>
      <c r="O31" s="88" t="str">
        <f t="shared" si="1"/>
        <v>input missing</v>
      </c>
      <c r="P31" s="94" t="str">
        <f t="shared" si="2"/>
        <v/>
      </c>
      <c r="R31" s="2"/>
    </row>
    <row r="32" spans="2:19" x14ac:dyDescent="0.45">
      <c r="B32" s="62">
        <v>5</v>
      </c>
      <c r="C32" s="189"/>
      <c r="D32" s="191"/>
      <c r="E32" s="83"/>
      <c r="F32" s="83"/>
      <c r="G32" s="19"/>
      <c r="H32" s="19"/>
      <c r="I32" s="19"/>
      <c r="J32" s="19"/>
      <c r="K32" s="19"/>
      <c r="L32" s="19"/>
      <c r="M32" s="25"/>
      <c r="N32" s="93" t="str">
        <f t="shared" si="0"/>
        <v>input missing</v>
      </c>
      <c r="O32" s="88" t="str">
        <f t="shared" si="1"/>
        <v>input missing</v>
      </c>
      <c r="P32" s="94" t="str">
        <f t="shared" si="2"/>
        <v/>
      </c>
      <c r="R32" s="2"/>
    </row>
    <row r="33" spans="2:18" x14ac:dyDescent="0.45">
      <c r="B33" s="62">
        <v>6</v>
      </c>
      <c r="C33" s="189"/>
      <c r="D33" s="191"/>
      <c r="E33" s="83"/>
      <c r="F33" s="83"/>
      <c r="G33" s="19"/>
      <c r="H33" s="19"/>
      <c r="I33" s="19"/>
      <c r="J33" s="19"/>
      <c r="K33" s="19"/>
      <c r="L33" s="19"/>
      <c r="M33" s="25"/>
      <c r="N33" s="93" t="str">
        <f t="shared" si="0"/>
        <v>input missing</v>
      </c>
      <c r="O33" s="88" t="str">
        <f t="shared" si="1"/>
        <v>input missing</v>
      </c>
      <c r="P33" s="94" t="str">
        <f t="shared" si="2"/>
        <v/>
      </c>
      <c r="R33" s="20"/>
    </row>
    <row r="34" spans="2:18" x14ac:dyDescent="0.45">
      <c r="B34" s="62">
        <v>7</v>
      </c>
      <c r="C34" s="189"/>
      <c r="D34" s="191"/>
      <c r="E34" s="83"/>
      <c r="F34" s="83"/>
      <c r="G34" s="19"/>
      <c r="H34" s="19"/>
      <c r="I34" s="19"/>
      <c r="J34" s="19"/>
      <c r="K34" s="19"/>
      <c r="L34" s="19"/>
      <c r="M34" s="25"/>
      <c r="N34" s="93" t="str">
        <f t="shared" si="0"/>
        <v>input missing</v>
      </c>
      <c r="O34" s="88" t="str">
        <f t="shared" si="1"/>
        <v>input missing</v>
      </c>
      <c r="P34" s="94" t="str">
        <f t="shared" si="2"/>
        <v/>
      </c>
      <c r="R34" s="2"/>
    </row>
    <row r="35" spans="2:18" x14ac:dyDescent="0.45">
      <c r="B35" s="62">
        <v>8</v>
      </c>
      <c r="C35" s="189"/>
      <c r="D35" s="191"/>
      <c r="E35" s="83"/>
      <c r="F35" s="83"/>
      <c r="G35" s="19"/>
      <c r="H35" s="19"/>
      <c r="I35" s="19"/>
      <c r="J35" s="19"/>
      <c r="K35" s="19"/>
      <c r="L35" s="19"/>
      <c r="M35" s="25"/>
      <c r="N35" s="93" t="str">
        <f t="shared" si="0"/>
        <v>input missing</v>
      </c>
      <c r="O35" s="88" t="str">
        <f t="shared" si="1"/>
        <v>input missing</v>
      </c>
      <c r="P35" s="94" t="str">
        <f t="shared" si="2"/>
        <v/>
      </c>
      <c r="R35" s="20"/>
    </row>
    <row r="36" spans="2:18" x14ac:dyDescent="0.45">
      <c r="B36" s="62">
        <v>9</v>
      </c>
      <c r="C36" s="189"/>
      <c r="D36" s="191"/>
      <c r="E36" s="83"/>
      <c r="F36" s="83"/>
      <c r="G36" s="19"/>
      <c r="H36" s="19"/>
      <c r="I36" s="19"/>
      <c r="J36" s="19"/>
      <c r="K36" s="19"/>
      <c r="L36" s="19"/>
      <c r="M36" s="25"/>
      <c r="N36" s="93" t="str">
        <f t="shared" si="0"/>
        <v>input missing</v>
      </c>
      <c r="O36" s="88" t="str">
        <f t="shared" si="1"/>
        <v>input missing</v>
      </c>
      <c r="P36" s="94" t="str">
        <f t="shared" si="2"/>
        <v/>
      </c>
    </row>
    <row r="37" spans="2:18" x14ac:dyDescent="0.45">
      <c r="B37" s="62">
        <v>10</v>
      </c>
      <c r="C37" s="189"/>
      <c r="D37" s="191"/>
      <c r="E37" s="83"/>
      <c r="F37" s="83"/>
      <c r="G37" s="19"/>
      <c r="H37" s="19"/>
      <c r="I37" s="19"/>
      <c r="J37" s="19"/>
      <c r="K37" s="19"/>
      <c r="L37" s="19"/>
      <c r="M37" s="25"/>
      <c r="N37" s="93" t="str">
        <f t="shared" si="0"/>
        <v>input missing</v>
      </c>
      <c r="O37" s="88" t="str">
        <f t="shared" si="1"/>
        <v>input missing</v>
      </c>
      <c r="P37" s="94" t="str">
        <f t="shared" si="2"/>
        <v/>
      </c>
    </row>
    <row r="38" spans="2:18" x14ac:dyDescent="0.45">
      <c r="B38" s="62">
        <v>11</v>
      </c>
      <c r="C38" s="189"/>
      <c r="D38" s="191"/>
      <c r="E38" s="83"/>
      <c r="F38" s="83"/>
      <c r="G38" s="19"/>
      <c r="H38" s="19"/>
      <c r="I38" s="19"/>
      <c r="J38" s="19"/>
      <c r="K38" s="19"/>
      <c r="L38" s="19"/>
      <c r="M38" s="25"/>
      <c r="N38" s="93" t="str">
        <f t="shared" si="0"/>
        <v>input missing</v>
      </c>
      <c r="O38" s="88" t="str">
        <f t="shared" si="1"/>
        <v>input missing</v>
      </c>
      <c r="P38" s="94" t="str">
        <f t="shared" si="2"/>
        <v/>
      </c>
    </row>
    <row r="39" spans="2:18" x14ac:dyDescent="0.45">
      <c r="B39" s="62">
        <v>12</v>
      </c>
      <c r="C39" s="189"/>
      <c r="D39" s="191"/>
      <c r="E39" s="83"/>
      <c r="F39" s="83"/>
      <c r="G39" s="19"/>
      <c r="H39" s="19"/>
      <c r="I39" s="19"/>
      <c r="J39" s="19"/>
      <c r="K39" s="19"/>
      <c r="L39" s="19"/>
      <c r="M39" s="25"/>
      <c r="N39" s="93" t="str">
        <f t="shared" si="0"/>
        <v>input missing</v>
      </c>
      <c r="O39" s="88" t="str">
        <f t="shared" si="1"/>
        <v>input missing</v>
      </c>
      <c r="P39" s="94" t="str">
        <f t="shared" si="2"/>
        <v/>
      </c>
    </row>
    <row r="40" spans="2:18" x14ac:dyDescent="0.45">
      <c r="B40" s="62">
        <v>13</v>
      </c>
      <c r="C40" s="189"/>
      <c r="D40" s="191"/>
      <c r="E40" s="83"/>
      <c r="F40" s="83"/>
      <c r="G40" s="19"/>
      <c r="H40" s="19"/>
      <c r="I40" s="19"/>
      <c r="J40" s="19"/>
      <c r="K40" s="19"/>
      <c r="L40" s="19"/>
      <c r="M40" s="25"/>
      <c r="N40" s="93" t="str">
        <f t="shared" si="0"/>
        <v>input missing</v>
      </c>
      <c r="O40" s="88" t="str">
        <f t="shared" si="1"/>
        <v>input missing</v>
      </c>
      <c r="P40" s="94" t="str">
        <f t="shared" si="2"/>
        <v/>
      </c>
    </row>
    <row r="41" spans="2:18" x14ac:dyDescent="0.45">
      <c r="B41" s="62">
        <v>14</v>
      </c>
      <c r="C41" s="189"/>
      <c r="D41" s="191"/>
      <c r="E41" s="83"/>
      <c r="F41" s="83"/>
      <c r="G41" s="19"/>
      <c r="H41" s="19"/>
      <c r="I41" s="19"/>
      <c r="J41" s="19"/>
      <c r="K41" s="19"/>
      <c r="L41" s="19"/>
      <c r="M41" s="25"/>
      <c r="N41" s="93" t="str">
        <f t="shared" si="0"/>
        <v>input missing</v>
      </c>
      <c r="O41" s="88" t="str">
        <f t="shared" si="1"/>
        <v>input missing</v>
      </c>
      <c r="P41" s="94" t="str">
        <f t="shared" si="2"/>
        <v/>
      </c>
    </row>
    <row r="42" spans="2:18" x14ac:dyDescent="0.45">
      <c r="B42" s="62">
        <v>15</v>
      </c>
      <c r="C42" s="189"/>
      <c r="D42" s="191"/>
      <c r="E42" s="83"/>
      <c r="F42" s="83"/>
      <c r="G42" s="19"/>
      <c r="H42" s="19"/>
      <c r="I42" s="19"/>
      <c r="J42" s="19"/>
      <c r="K42" s="19"/>
      <c r="L42" s="19"/>
      <c r="M42" s="25"/>
      <c r="N42" s="93" t="str">
        <f t="shared" si="0"/>
        <v>input missing</v>
      </c>
      <c r="O42" s="88" t="str">
        <f t="shared" si="1"/>
        <v>input missing</v>
      </c>
      <c r="P42" s="94" t="str">
        <f t="shared" si="2"/>
        <v/>
      </c>
    </row>
    <row r="43" spans="2:18" x14ac:dyDescent="0.45">
      <c r="B43" s="62">
        <v>16</v>
      </c>
      <c r="C43" s="189"/>
      <c r="D43" s="191"/>
      <c r="E43" s="83"/>
      <c r="F43" s="83"/>
      <c r="G43" s="19"/>
      <c r="H43" s="19"/>
      <c r="I43" s="19"/>
      <c r="J43" s="19"/>
      <c r="K43" s="19"/>
      <c r="L43" s="19"/>
      <c r="M43" s="25"/>
      <c r="N43" s="93" t="str">
        <f t="shared" si="0"/>
        <v>input missing</v>
      </c>
      <c r="O43" s="88" t="str">
        <f t="shared" si="1"/>
        <v>input missing</v>
      </c>
      <c r="P43" s="94" t="str">
        <f t="shared" si="2"/>
        <v/>
      </c>
    </row>
    <row r="44" spans="2:18" x14ac:dyDescent="0.45">
      <c r="B44" s="62">
        <v>17</v>
      </c>
      <c r="C44" s="189"/>
      <c r="D44" s="191"/>
      <c r="E44" s="83"/>
      <c r="F44" s="83"/>
      <c r="G44" s="19"/>
      <c r="H44" s="19"/>
      <c r="I44" s="19"/>
      <c r="J44" s="19"/>
      <c r="K44" s="19"/>
      <c r="L44" s="19"/>
      <c r="M44" s="25"/>
      <c r="N44" s="93" t="str">
        <f t="shared" si="0"/>
        <v>input missing</v>
      </c>
      <c r="O44" s="88" t="str">
        <f t="shared" si="1"/>
        <v>input missing</v>
      </c>
      <c r="P44" s="94" t="str">
        <f t="shared" si="2"/>
        <v/>
      </c>
    </row>
    <row r="45" spans="2:18" x14ac:dyDescent="0.45">
      <c r="B45" s="62">
        <v>18</v>
      </c>
      <c r="C45" s="189"/>
      <c r="D45" s="191"/>
      <c r="E45" s="83"/>
      <c r="F45" s="83"/>
      <c r="G45" s="19"/>
      <c r="H45" s="19"/>
      <c r="I45" s="19"/>
      <c r="J45" s="19"/>
      <c r="K45" s="19"/>
      <c r="L45" s="19"/>
      <c r="M45" s="25"/>
      <c r="N45" s="93" t="str">
        <f t="shared" si="0"/>
        <v>input missing</v>
      </c>
      <c r="O45" s="88" t="str">
        <f t="shared" si="1"/>
        <v>input missing</v>
      </c>
      <c r="P45" s="94" t="str">
        <f t="shared" si="2"/>
        <v/>
      </c>
    </row>
    <row r="46" spans="2:18" x14ac:dyDescent="0.45">
      <c r="B46" s="62">
        <v>19</v>
      </c>
      <c r="C46" s="189"/>
      <c r="D46" s="191"/>
      <c r="E46" s="83"/>
      <c r="F46" s="83"/>
      <c r="G46" s="19"/>
      <c r="H46" s="19"/>
      <c r="I46" s="19"/>
      <c r="J46" s="19"/>
      <c r="K46" s="19"/>
      <c r="L46" s="19"/>
      <c r="M46" s="25"/>
      <c r="N46" s="93" t="str">
        <f t="shared" si="0"/>
        <v>input missing</v>
      </c>
      <c r="O46" s="88" t="str">
        <f t="shared" si="1"/>
        <v>input missing</v>
      </c>
      <c r="P46" s="94" t="str">
        <f t="shared" si="2"/>
        <v/>
      </c>
    </row>
    <row r="47" spans="2:18" x14ac:dyDescent="0.45">
      <c r="B47" s="62">
        <v>20</v>
      </c>
      <c r="C47" s="189"/>
      <c r="D47" s="191"/>
      <c r="E47" s="83"/>
      <c r="F47" s="83"/>
      <c r="G47" s="19"/>
      <c r="H47" s="19"/>
      <c r="I47" s="19"/>
      <c r="J47" s="19"/>
      <c r="K47" s="19"/>
      <c r="L47" s="19"/>
      <c r="M47" s="25"/>
      <c r="N47" s="93" t="str">
        <f t="shared" si="0"/>
        <v>input missing</v>
      </c>
      <c r="O47" s="88" t="str">
        <f t="shared" si="1"/>
        <v>input missing</v>
      </c>
      <c r="P47" s="94" t="str">
        <f t="shared" si="2"/>
        <v/>
      </c>
    </row>
    <row r="48" spans="2:18" x14ac:dyDescent="0.45">
      <c r="B48" s="62">
        <v>21</v>
      </c>
      <c r="C48" s="189"/>
      <c r="D48" s="191"/>
      <c r="E48" s="83"/>
      <c r="F48" s="83"/>
      <c r="G48" s="19"/>
      <c r="H48" s="19"/>
      <c r="I48" s="19"/>
      <c r="J48" s="19"/>
      <c r="K48" s="19"/>
      <c r="L48" s="19"/>
      <c r="M48" s="25"/>
      <c r="N48" s="93" t="str">
        <f t="shared" si="0"/>
        <v>input missing</v>
      </c>
      <c r="O48" s="88" t="str">
        <f t="shared" si="1"/>
        <v>input missing</v>
      </c>
      <c r="P48" s="94" t="str">
        <f t="shared" si="2"/>
        <v/>
      </c>
    </row>
    <row r="49" spans="2:16" ht="14.65" thickBot="1" x14ac:dyDescent="0.5">
      <c r="B49" s="63">
        <v>22</v>
      </c>
      <c r="C49" s="190"/>
      <c r="D49" s="192"/>
      <c r="E49" s="84"/>
      <c r="F49" s="84"/>
      <c r="G49" s="21"/>
      <c r="H49" s="21"/>
      <c r="I49" s="21"/>
      <c r="J49" s="21"/>
      <c r="K49" s="21"/>
      <c r="L49" s="21"/>
      <c r="M49" s="28"/>
      <c r="N49" s="93" t="str">
        <f t="shared" si="0"/>
        <v>input missing</v>
      </c>
      <c r="O49" s="88" t="str">
        <f t="shared" si="1"/>
        <v>input missing</v>
      </c>
      <c r="P49" s="95" t="str">
        <f t="shared" si="2"/>
        <v/>
      </c>
    </row>
  </sheetData>
  <sheetProtection algorithmName="SHA-512" hashValue="1bTo2RFtT+Kd3TEyEYPuKVWCSxKJQkuYDQy+zbhHP8UcldP5nbGBZgtCvWCsxkpufwMtbVUCCAip7/wyTPaOhA==" saltValue="p8Iqr7pUTdFrqFBRGOO5dw==" spinCount="100000" sheet="1" objects="1" scenarios="1"/>
  <mergeCells count="4">
    <mergeCell ref="B16:B22"/>
    <mergeCell ref="Q28:Q29"/>
    <mergeCell ref="R28:R29"/>
    <mergeCell ref="S28:S29"/>
  </mergeCells>
  <conditionalFormatting sqref="E28:M49">
    <cfRule type="containsBlanks" dxfId="21" priority="1">
      <formula>LEN(TRIM(E28))=0</formula>
    </cfRule>
  </conditionalFormatting>
  <conditionalFormatting sqref="I28:I49">
    <cfRule type="cellIs" dxfId="20" priority="2" operator="notBetween">
      <formula>20</formula>
      <formula>90</formula>
    </cfRule>
    <cfRule type="expression" dxfId="19" priority="24">
      <formula>AND(NOT(ISBLANK(H29)),NOT(OR(AND(AND(H29&gt;=5,H29&lt;=30), I29&gt;=0.000107*H29^3 + 0.0214*H29^2 - 2.325*H29 + 67.54),AND(AND(H29&gt;30,H29&lt;=35), I29&gt;=20))))</formula>
    </cfRule>
  </conditionalFormatting>
  <conditionalFormatting sqref="H28:H49">
    <cfRule type="cellIs" dxfId="18" priority="8" operator="notBetween">
      <formula>5</formula>
      <formula>35</formula>
    </cfRule>
    <cfRule type="expression" dxfId="17" priority="25">
      <formula>AND(NOT(ISBLANK(I29)),NOT(OR(AND(AND(H29&gt;=5,H29&lt;=30), I29&gt;=0.000107*H29^3 + 0.0214*H29^2 - 2.325*H29 + 67.54),AND(AND(H29&gt;30,H29&lt;=35), I29&gt;=20))))</formula>
    </cfRule>
  </conditionalFormatting>
  <conditionalFormatting sqref="J28:J49">
    <cfRule type="cellIs" dxfId="16" priority="22" operator="greaterThan">
      <formula>2.6</formula>
    </cfRule>
  </conditionalFormatting>
  <conditionalFormatting sqref="N28:O49">
    <cfRule type="containsText" dxfId="15" priority="20" operator="containsText" text="invalid">
      <formula>NOT(ISERROR(SEARCH("invalid",N28)))</formula>
    </cfRule>
  </conditionalFormatting>
  <conditionalFormatting sqref="Q28:Q29">
    <cfRule type="containsText" dxfId="14" priority="16" operator="containsText" text="not enough">
      <formula>NOT(ISERROR(SEARCH("not enough",Q28)))</formula>
    </cfRule>
    <cfRule type="containsText" dxfId="13" priority="17" operator="containsText" text="invalid">
      <formula>NOT(ISERROR(SEARCH("invalid",Q28)))</formula>
    </cfRule>
  </conditionalFormatting>
  <conditionalFormatting sqref="S28:S29">
    <cfRule type="cellIs" dxfId="12" priority="15" operator="greaterThan">
      <formula>1.5</formula>
    </cfRule>
  </conditionalFormatting>
  <conditionalFormatting sqref="P28:P49">
    <cfRule type="containsText" dxfId="11" priority="13" operator="containsText" text="invalid">
      <formula>NOT(ISERROR(SEARCH("invalid",P28)))</formula>
    </cfRule>
    <cfRule type="containsText" dxfId="10" priority="14" operator="containsText" text="excessive">
      <formula>NOT(ISERROR(SEARCH("excessive",P28)))</formula>
    </cfRule>
  </conditionalFormatting>
  <conditionalFormatting sqref="G28:G49">
    <cfRule type="cellIs" dxfId="9" priority="21" operator="greaterThan">
      <formula>TAN(RADIANS(8))*E28</formula>
    </cfRule>
  </conditionalFormatting>
  <conditionalFormatting sqref="L28:L49">
    <cfRule type="cellIs" dxfId="8" priority="12" operator="lessThan">
      <formula>M28+15</formula>
    </cfRule>
  </conditionalFormatting>
  <conditionalFormatting sqref="R28:R29">
    <cfRule type="containsText" dxfId="7" priority="10" operator="containsText" text="not enough">
      <formula>NOT(ISERROR(SEARCH("not enough",R28)))</formula>
    </cfRule>
  </conditionalFormatting>
  <conditionalFormatting sqref="E28:E49">
    <cfRule type="cellIs" dxfId="6" priority="11" operator="notBetween">
      <formula>10</formula>
      <formula>50</formula>
    </cfRule>
  </conditionalFormatting>
  <conditionalFormatting sqref="F28:F49">
    <cfRule type="cellIs" dxfId="5" priority="9" operator="notBetween">
      <formula>-1</formula>
      <formula>1</formula>
    </cfRule>
  </conditionalFormatting>
  <conditionalFormatting sqref="N28:N49">
    <cfRule type="containsText" dxfId="4" priority="7" operator="containsText" text="excessive">
      <formula>NOT(ISERROR(SEARCH("excessive",N28)))</formula>
    </cfRule>
    <cfRule type="containsText" dxfId="3" priority="4" operator="containsText" text="input missing">
      <formula>NOT(ISERROR(SEARCH("input missing",N28)))</formula>
    </cfRule>
  </conditionalFormatting>
  <conditionalFormatting sqref="C28:C49">
    <cfRule type="containsBlanks" dxfId="2" priority="5">
      <formula>LEN(TRIM(C28))=0</formula>
    </cfRule>
  </conditionalFormatting>
  <conditionalFormatting sqref="C28:C49">
    <cfRule type="cellIs" dxfId="1" priority="6" operator="notBetween">
      <formula>10</formula>
      <formula>50</formula>
    </cfRule>
  </conditionalFormatting>
  <conditionalFormatting sqref="O28:O49">
    <cfRule type="containsText" dxfId="0" priority="3" operator="containsText" text="input missing">
      <formula>NOT(ISERROR(SEARCH("input missing",O28)))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Level-Flight</vt:lpstr>
      <vt:lpstr>Hover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2023-09-08T05:20:20Z</dcterms:modified>
</cp:coreProperties>
</file>